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79" yWindow="27" windowWidth="10827" windowHeight="7091" tabRatio="845" activeTab="0"/>
  </bookViews>
  <sheets>
    <sheet name="Hinweise" sheetId="1" r:id="rId1"/>
    <sheet name="VE-Staffel" sheetId="2" r:id="rId2"/>
    <sheet name="Grenzen _Legehennen" sheetId="3" r:id="rId3"/>
    <sheet name="Legehennen_GRAFIK" sheetId="4" r:id="rId4"/>
    <sheet name="Grenzen _Putenmastplätze" sheetId="5" r:id="rId5"/>
    <sheet name="Puten_GRAFIK" sheetId="6" r:id="rId6"/>
    <sheet name="Putenhähne_GRAFIK (2)" sheetId="7" r:id="rId7"/>
    <sheet name="Putenhennen_GRAFIK (3)" sheetId="8" r:id="rId8"/>
    <sheet name="Grenzen _Hähnchenmastplätze" sheetId="9" r:id="rId9"/>
    <sheet name="Masthähnchen_GRAFIK " sheetId="10" r:id="rId10"/>
    <sheet name="VE-Schlüssel" sheetId="11" r:id="rId11"/>
    <sheet name="Nährstoffanfall lt. Naebi" sheetId="12" r:id="rId12"/>
    <sheet name="BimschV + UVP-Pflicht" sheetId="13" r:id="rId13"/>
    <sheet name="Schwellenwerte BImSch" sheetId="14" r:id="rId14"/>
    <sheet name="Grunddaten" sheetId="15" state="hidden" r:id="rId15"/>
  </sheets>
  <definedNames>
    <definedName name="_xlnm.Print_Area" localSheetId="12">'BimschV + UVP-Pflicht'!$A$1:$F$65</definedName>
    <definedName name="_xlnm.Print_Area" localSheetId="8">'Grenzen _Hähnchenmastplätze'!$B$2:$P$53</definedName>
    <definedName name="_xlnm.Print_Area" localSheetId="2">'Grenzen _Legehennen'!$B$2:$P$52</definedName>
    <definedName name="_xlnm.Print_Area" localSheetId="4">'Grenzen _Putenmastplätze'!$B$2:$U$55</definedName>
    <definedName name="_xlnm.Print_Area" localSheetId="0">'Hinweise'!$A$1:$H$46</definedName>
    <definedName name="_xlnm.Print_Area" localSheetId="11">'Nährstoffanfall lt. Naebi'!$A$1:$L$49</definedName>
    <definedName name="_xlnm.Print_Area" localSheetId="10">'VE-Schlüssel'!$A$1:$H$21</definedName>
    <definedName name="_xlnm.Print_Area" localSheetId="1">'VE-Staffel'!$B$2:$L$35</definedName>
  </definedNames>
  <calcPr fullCalcOnLoad="1"/>
</workbook>
</file>

<file path=xl/sharedStrings.xml><?xml version="1.0" encoding="utf-8"?>
<sst xmlns="http://schemas.openxmlformats.org/spreadsheetml/2006/main" count="544" uniqueCount="260">
  <si>
    <t xml:space="preserve">Maximaler Vieheinheitenbesatz </t>
  </si>
  <si>
    <t>Flächenumfang</t>
  </si>
  <si>
    <t>VE / ha</t>
  </si>
  <si>
    <t>bis</t>
  </si>
  <si>
    <t>ha</t>
  </si>
  <si>
    <t>über</t>
  </si>
  <si>
    <t>Stand:</t>
  </si>
  <si>
    <t>Fläche</t>
  </si>
  <si>
    <t>VE</t>
  </si>
  <si>
    <t>nach Bewertungsgesetz</t>
  </si>
  <si>
    <t xml:space="preserve"> VE</t>
  </si>
  <si>
    <t xml:space="preserve"> Umtriebe / Mastplatz</t>
  </si>
  <si>
    <t xml:space="preserve"> kg</t>
  </si>
  <si>
    <t>N-P-reduzierte Fütterung</t>
  </si>
  <si>
    <t>Stand :</t>
  </si>
  <si>
    <t xml:space="preserve"> VE / Legehenne</t>
  </si>
  <si>
    <t>aus zugekauften Junghennen</t>
  </si>
  <si>
    <t>Maximale Zahl an Legehennenplätzen</t>
  </si>
  <si>
    <t>N-Verlusten</t>
  </si>
  <si>
    <t>Maximale Zahl an Putenmastplätzen</t>
  </si>
  <si>
    <t xml:space="preserve"> VE / Pute </t>
  </si>
  <si>
    <t>aus selbsterzeugten Jungputen</t>
  </si>
  <si>
    <t>Maximale Zahl an Broilermastplätzen</t>
  </si>
  <si>
    <t xml:space="preserve"> VE / Broiler </t>
  </si>
  <si>
    <t>Generelle UVP-Pflicht</t>
  </si>
  <si>
    <t>Umweltverträglichkeitsprüfung</t>
  </si>
  <si>
    <t>Fläche des Betriebes</t>
  </si>
  <si>
    <t>max. VE   (Bewertungsgesetz)</t>
  </si>
  <si>
    <t xml:space="preserve"> Umtriebe / Platz</t>
  </si>
  <si>
    <t>Standard-Fütterung</t>
  </si>
  <si>
    <t xml:space="preserve"> N-Ausscheidung / Platz, N-P-reduzierte Fütterung</t>
  </si>
  <si>
    <t>N-Grenze; Dünge-VO (N-P-red. Fütterung)</t>
  </si>
  <si>
    <t>N-Grenze; Dünge-VO (Standard-Fütterung)</t>
  </si>
  <si>
    <t>4. BImSchV</t>
  </si>
  <si>
    <t>nach 4. BImSchV</t>
  </si>
  <si>
    <t>4. BImSchV, Sp. 1: mit Öffentlichkeitsbeteiligung</t>
  </si>
  <si>
    <t>4. BImSchV, Sp. 2: ohne Öffentlichkeitsbeteiligung</t>
  </si>
  <si>
    <t xml:space="preserve"> N-Obergrenze für die Ausbringung tierischer Düngemittel (nach Stall- und Ausbringungsverlusten)</t>
  </si>
  <si>
    <t xml:space="preserve"> Max. N-Ausbringungsmenge aus WD vor Verlusten</t>
  </si>
  <si>
    <r>
      <t>kg P</t>
    </r>
    <r>
      <rPr>
        <b/>
        <vertAlign val="subscript"/>
        <sz val="16"/>
        <color indexed="12"/>
        <rFont val="Arial"/>
        <family val="2"/>
      </rPr>
      <t>2</t>
    </r>
    <r>
      <rPr>
        <b/>
        <sz val="16"/>
        <color indexed="12"/>
        <rFont val="Arial"/>
        <family val="2"/>
      </rPr>
      <t>O</t>
    </r>
    <r>
      <rPr>
        <b/>
        <vertAlign val="subscript"/>
        <sz val="16"/>
        <color indexed="12"/>
        <rFont val="Arial"/>
        <family val="2"/>
      </rPr>
      <t>5</t>
    </r>
    <r>
      <rPr>
        <b/>
        <sz val="16"/>
        <color indexed="12"/>
        <rFont val="Arial"/>
        <family val="2"/>
      </rPr>
      <t>/ha</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</si>
  <si>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</si>
  <si>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</si>
  <si>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 xml:space="preserve">UVP - nach </t>
    </r>
    <r>
      <rPr>
        <u val="single"/>
        <sz val="12"/>
        <color indexed="16"/>
        <rFont val="Arial"/>
        <family val="2"/>
      </rPr>
      <t>standortbezogener</t>
    </r>
    <r>
      <rPr>
        <sz val="12"/>
        <color indexed="16"/>
        <rFont val="Arial"/>
        <family val="2"/>
      </rPr>
      <t xml:space="preserve"> Vorprüfung</t>
    </r>
  </si>
  <si>
    <r>
      <t xml:space="preserve">UVP - nach </t>
    </r>
    <r>
      <rPr>
        <u val="single"/>
        <sz val="12"/>
        <color indexed="16"/>
        <rFont val="Arial"/>
        <family val="2"/>
      </rPr>
      <t>allgemeiner</t>
    </r>
    <r>
      <rPr>
        <sz val="12"/>
        <color indexed="16"/>
        <rFont val="Arial"/>
        <family val="2"/>
      </rPr>
      <t xml:space="preserve"> Vorprüfung </t>
    </r>
  </si>
  <si>
    <t>kg</t>
  </si>
  <si>
    <t xml:space="preserve">nach Düngeverordnung bei einer Obergrenze von </t>
  </si>
  <si>
    <t>max. VE (Bewertungsgesetz)</t>
  </si>
  <si>
    <t xml:space="preserve"> N-Ausscheidung / Mastplatz, Standard-Fütterung</t>
  </si>
  <si>
    <t xml:space="preserve"> N-Ausscheidung / Mastplatz, N-P-reduzierte Fütterung</t>
  </si>
  <si>
    <t xml:space="preserve">Untergrenze (Plätze) </t>
  </si>
  <si>
    <t>Obergrenze (Plätze)</t>
  </si>
  <si>
    <t>Untergrenze (Plätze)</t>
  </si>
  <si>
    <t>Plätze</t>
  </si>
  <si>
    <t>Putenhähne</t>
  </si>
  <si>
    <t>Putenhennen</t>
  </si>
  <si>
    <t>Putenhennen: Umtriebe/Mastplatz</t>
  </si>
  <si>
    <t>Putenhähne: Umtriebe / Mastplatz</t>
  </si>
  <si>
    <t>Putenhähne (nach Bewertungsgesetz)</t>
  </si>
  <si>
    <t>Putenhennen (nach Bewertungsgesetz)</t>
  </si>
  <si>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</si>
  <si>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</si>
  <si>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</si>
  <si>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</si>
  <si>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t>(Jungmasthühner, mehr als 6 Durchgänge)</t>
  </si>
  <si>
    <t>Maximale Vieheinheiten in</t>
  </si>
  <si>
    <t>nach § 51 Bewertungsgesetz</t>
  </si>
  <si>
    <t xml:space="preserve">  Abhängigkeit von der Betriebsgröße </t>
  </si>
  <si>
    <t>Betriebsfläche (ha LF)</t>
  </si>
  <si>
    <t>Legehennen (einschließlich einer normalen Aufzucht zur Ergänzung des  Bestandes)</t>
  </si>
  <si>
    <t>Legehennen aus zugekauften Junghennen</t>
  </si>
  <si>
    <t>Jungmasthühner, mehr als 6 Durchgänge</t>
  </si>
  <si>
    <t>Junghennen</t>
  </si>
  <si>
    <t>Mastputen aus selbsterzeugten Jungputen</t>
  </si>
  <si>
    <t>Mastputen aus zugekauften Jungputen</t>
  </si>
  <si>
    <t>VE-Schlüssel beim Geflügel</t>
  </si>
  <si>
    <t>Legehennen</t>
  </si>
  <si>
    <t>Jungmasthühner, bis zu 6 Durchgänge</t>
  </si>
  <si>
    <t>nach dem Bewertungsgesetz</t>
  </si>
  <si>
    <t>Nährstoffanfall pro Tier und Jahr</t>
  </si>
  <si>
    <t xml:space="preserve">Hähnchen
</t>
  </si>
  <si>
    <t>100 Tiere,
0,94 Umtriebe</t>
  </si>
  <si>
    <t>100 Plätze;
2,2 Umtriebe</t>
  </si>
  <si>
    <t>100 Plätze;
2,8 Umtriebe</t>
  </si>
  <si>
    <t>100 Plätze;
7,1 Umtriebe</t>
  </si>
  <si>
    <t>Trockenkot</t>
  </si>
  <si>
    <t>Standardfutter</t>
  </si>
  <si>
    <t>NPred.</t>
  </si>
  <si>
    <t>t</t>
  </si>
  <si>
    <t>kg N</t>
  </si>
  <si>
    <t>kg P2O5</t>
  </si>
  <si>
    <t>kg K2O</t>
  </si>
  <si>
    <t>erzeugte Tiere</t>
  </si>
  <si>
    <t>40 % N-Verluste</t>
  </si>
  <si>
    <t xml:space="preserve">Spalte </t>
  </si>
  <si>
    <t>Nr. 7.1</t>
  </si>
  <si>
    <t>Anlagen zum Halten oder zur Aufzucht von Geflügel oder Pelztieren oder zum Halten oder zur getrennten Aufzucht von Rindern oder Schweinen mit</t>
  </si>
  <si>
    <t>a) 40.000 Hennenplätzen</t>
  </si>
  <si>
    <t>a) 15.000  bis weniger als 40.000 Hennenplätzen</t>
  </si>
  <si>
    <t>b) 40.000 Junghennenplätzen</t>
  </si>
  <si>
    <t>b) 30.000  bis weniger als 40.000 Junghennenplätzen</t>
  </si>
  <si>
    <t>c) 40.000 Mastgeflügelplätzen</t>
  </si>
  <si>
    <t>c) 30.000  bis weniger als 40.000 Mastgeflügelplätzen</t>
  </si>
  <si>
    <t>d) 40.000 Truthühnermastplätzen</t>
  </si>
  <si>
    <t>d) 15.000  bis weniger als 40.000 Truthühnermastplätzen</t>
  </si>
  <si>
    <t>copyright: Landesanstalt für Entwicklung der Landwirtschaft und der ländlichen Räume</t>
  </si>
  <si>
    <t>73525 Schwäbisch Gmünd (Tel.: 07171/917-100  bzw. -229)</t>
  </si>
  <si>
    <t>Ziel dieser EDV-Anwendung</t>
  </si>
  <si>
    <t>Der mögliche Umfang einer betrieblichen Tierhaltung wird durch verschiedene</t>
  </si>
  <si>
    <t xml:space="preserve">Gesetze begrenzt oder erschwert. Mit der vorliegenden Anwendung wird dargestellt, welche </t>
  </si>
  <si>
    <t xml:space="preserve">wirksam wird. </t>
  </si>
  <si>
    <t>Die Darstellung erfolgt für folgende Verfahren:</t>
  </si>
  <si>
    <t>Bei allen Verfahren können die für die Dünge-VO maßgeblichen Daten (Nährstoffausscheidungen in Abhängigkeit vom Fütterungsverfahren, Phosphatentzug der betrieblichen Fruchtfolge) angepasst werden.</t>
  </si>
  <si>
    <t>Folgende rechtlichen Begrenzungen werden berücksichtigt:</t>
  </si>
  <si>
    <r>
      <t>Bewertungsgesetz, § 51</t>
    </r>
    <r>
      <rPr>
        <sz val="11"/>
        <rFont val="Tahoma"/>
        <family val="2"/>
      </rPr>
      <t>:</t>
    </r>
  </si>
  <si>
    <t xml:space="preserve">(Gewerblichkeit bei Überschreiten eines bestimmten Viehbesatzes je ha) </t>
  </si>
  <si>
    <t>Für die steuerliche Abgrenzung zwischen Landwirtschaft und Gewerbe im Bereich der Tierproduktion ist die Flächenbindung, die über den Vieheinheiten (VE)- Schlüssel und die Vieheinheiten (VE)- Staffel bestimmt wird, maßgebend. Die Einkünfte aus Tierzucht und Tierhaltung gehören zu den Einkünften aus Land- und Forstwirtschaft, wenn die in der VE- Staffel genannte Tier- Bodenrelation eingehalten wird.</t>
  </si>
  <si>
    <t>Dünge-VO</t>
  </si>
  <si>
    <t>§ 4: Obergrenze für die Ausbringung von Wirtschaftsdüngern tierischer Herkunft</t>
  </si>
  <si>
    <t>§§ 5, 6: Nährstoffvergleich</t>
  </si>
  <si>
    <t>Bundesimmissionsschutzgesetz</t>
  </si>
  <si>
    <t>(4. BImSchV, Anhang Spalte 2)</t>
  </si>
  <si>
    <t>Bestandsobergrenzen Geflügel</t>
  </si>
  <si>
    <t>-</t>
  </si>
  <si>
    <t>Masthähnchen bzw. Broiler</t>
  </si>
  <si>
    <t>Mastputen (Putenhähne und Putenhennen)</t>
  </si>
  <si>
    <t>Bei den Produktionsverfahren kann der Umtrieb je Platz variiert werden.</t>
  </si>
  <si>
    <t xml:space="preserve"> Untergrenze (Plätze)</t>
  </si>
  <si>
    <t xml:space="preserve"> Obergrenze (Plätze)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</si>
  <si>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</si>
  <si>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N-P-reduzierte Fütterung</t>
    </r>
  </si>
  <si>
    <t xml:space="preserve"> Anzurechnende N-Mindestwerte bei der Berech. der N-Obergrenze (nach Stall- u. Lagerverlusten)</t>
  </si>
  <si>
    <t>nach Bewertungsgesetz (VE)</t>
  </si>
  <si>
    <t>Die Ergebnisse werden sowohl tabellarisch als auch grafisch  bis zu einer Betriebsfläche von 150 ha dargestellt. Die Größenklassen von 160 bis 300 ha sind ausgeblendet, sie können bei Bedarf eingeblendet werden (im jeweiligen Arb.blatt - z.B. Grenzen _Legehennen den Blattschutz aufheben, die Zeilen 25 und 41 markieren, dann "Format"- "Zeile"- "einblenden") .</t>
  </si>
  <si>
    <t>Hennenplätze</t>
  </si>
  <si>
    <t>Mastgeflügelplätze</t>
  </si>
  <si>
    <t>Truthühnermastplätze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</si>
  <si>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dt Getreideertrag 8 kg, bei Strohabfuhr 10,4 kg)</t>
    </r>
  </si>
  <si>
    <t xml:space="preserve"> N-Ausscheidung / Platz, Standard-Fütterung</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</si>
  <si>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</si>
  <si>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N-P-reduzierte Fütterung</t>
    </r>
  </si>
  <si>
    <t xml:space="preserve">Schwellenwerte im Rahmen des Bundes-Immissionsschutzgesetzes (BImSchG) und </t>
  </si>
  <si>
    <t>des Umweltverträglichkeitsprüfungsgesetzes (UVPG)</t>
  </si>
  <si>
    <r>
      <t xml:space="preserve">UVP - nach </t>
    </r>
    <r>
      <rPr>
        <u val="single"/>
        <sz val="16"/>
        <color indexed="16"/>
        <rFont val="Arial"/>
        <family val="2"/>
      </rPr>
      <t>allgemeiner</t>
    </r>
    <r>
      <rPr>
        <sz val="16"/>
        <color indexed="16"/>
        <rFont val="Arial"/>
        <family val="2"/>
      </rPr>
      <t xml:space="preserve"> Vorprüfung </t>
    </r>
  </si>
  <si>
    <t>Maximale Zahl an Hähnchenmastplätzen</t>
  </si>
  <si>
    <t>kg N/ha tierischer Herkunft bei</t>
  </si>
  <si>
    <t xml:space="preserve">kg N/ha tierischer Herkunft bei  </t>
  </si>
  <si>
    <t xml:space="preserve">kg N/ha tierischer Herkunft bei </t>
  </si>
  <si>
    <t>Putenhähne: N-Grenze; Dünge-VO (N-P-red. Fütterung)</t>
  </si>
  <si>
    <t>Putenhähne: N-Grenze; Dünge-VO (Standard-Fütterung)</t>
  </si>
  <si>
    <t>Putenhennen: N-Grenze; Dünge-VO (N-P-red. Fütterung)</t>
  </si>
  <si>
    <t>Putenhennen: N-Grenze; Dünge-VO (Standard-Fütterung)</t>
  </si>
  <si>
    <t xml:space="preserve">Rechtsvorschrift bei den dargestellten Produktionsverfahren der Geflügelhaltung am ehesten </t>
  </si>
  <si>
    <t>4. BImSchV, Sp. 2: ohne Öffentlichkeits-beteiligung</t>
  </si>
  <si>
    <t>4. BImSchV, Sp. 1: mit Öffentlichkeits-
beteiligung</t>
  </si>
  <si>
    <r>
      <t xml:space="preserve">UVP - nach </t>
    </r>
    <r>
      <rPr>
        <u val="single"/>
        <sz val="16"/>
        <color indexed="16"/>
        <rFont val="Arial"/>
        <family val="2"/>
      </rPr>
      <t>standortbe-zogener</t>
    </r>
    <r>
      <rPr>
        <sz val="16"/>
        <color indexed="16"/>
        <rFont val="Arial"/>
        <family val="2"/>
      </rPr>
      <t xml:space="preserve"> Vorprüfung</t>
    </r>
  </si>
  <si>
    <t>4. BImSchV, Sp. 1: mit Öffentlichkeits-beteiligung</t>
  </si>
  <si>
    <t>UVP nach standortbe-zogener Vorprüfung</t>
  </si>
  <si>
    <r>
      <t>Legehennen</t>
    </r>
    <r>
      <rPr>
        <b/>
        <vertAlign val="superscript"/>
        <sz val="10"/>
        <rFont val="Arial"/>
        <family val="2"/>
      </rPr>
      <t>1)</t>
    </r>
  </si>
  <si>
    <r>
      <t>2)</t>
    </r>
    <r>
      <rPr>
        <sz val="10"/>
        <rFont val="Arial"/>
        <family val="0"/>
      </rPr>
      <t xml:space="preserve"> Je Stück Jahresproduktion</t>
    </r>
  </si>
  <si>
    <r>
      <t>1)</t>
    </r>
    <r>
      <rPr>
        <sz val="10"/>
        <rFont val="Arial"/>
        <family val="0"/>
      </rPr>
      <t xml:space="preserve"> Je Stück Durchschnittsbestand</t>
    </r>
  </si>
  <si>
    <r>
      <t>Jungmasthühner</t>
    </r>
    <r>
      <rPr>
        <b/>
        <vertAlign val="superscript"/>
        <sz val="10"/>
        <rFont val="Arial"/>
        <family val="2"/>
      </rPr>
      <t>2)</t>
    </r>
  </si>
  <si>
    <r>
      <t>Junghennen</t>
    </r>
    <r>
      <rPr>
        <b/>
        <vertAlign val="superscript"/>
        <sz val="10"/>
        <rFont val="Arial"/>
        <family val="2"/>
      </rPr>
      <t>2)</t>
    </r>
  </si>
  <si>
    <r>
      <t>Mastputen</t>
    </r>
    <r>
      <rPr>
        <b/>
        <vertAlign val="superscript"/>
        <sz val="10"/>
        <rFont val="Arial"/>
        <family val="2"/>
      </rPr>
      <t>2)</t>
    </r>
  </si>
  <si>
    <t>100 Plätze;
2,20 Umtriebe</t>
  </si>
  <si>
    <t>100 Plätze;
2,80 Umtriebe</t>
  </si>
  <si>
    <t>100 Plätze;
7,10 Umtriebe</t>
  </si>
  <si>
    <t>Datenquelle: Nährstoffvergleich, Version 5.0; Stand 19.01.2011</t>
  </si>
  <si>
    <t>Hähnchen</t>
  </si>
  <si>
    <t>Nährstoffanfall pro Tier und Jahr bzw. pro Platz und Jahr</t>
  </si>
  <si>
    <t>§ 2 Zuordnung zu den Verfahrensarten</t>
  </si>
  <si>
    <t>(1)</t>
  </si>
  <si>
    <t>Das Genehmigungsverfahren wird durchgeführt nach</t>
  </si>
  <si>
    <t xml:space="preserve">1. </t>
  </si>
  <si>
    <t xml:space="preserve">§ 10 des Bundes-Immissionsschutzgesetzes für </t>
  </si>
  <si>
    <t>a)</t>
  </si>
  <si>
    <t>Anlagen, die in Spalte 1 des Anhangs genannt sind,</t>
  </si>
  <si>
    <t>b)</t>
  </si>
  <si>
    <t>Anlagen, die sich aus in Spalte 1 und in Spalte 2 des Anhangs genannten Anlagen zusammensetzen</t>
  </si>
  <si>
    <t>c)</t>
  </si>
  <si>
    <t>Anlagen, die in Spalte 2 des Anhangs genannt sind und zu deren Genehmigung nach dem Gesetz über die Umweltverträglichkeitsprüfung ein Verfahren mit Umweltverträglichkeitsprüfung durchzuführen ist,</t>
  </si>
  <si>
    <t xml:space="preserve">2. </t>
  </si>
  <si>
    <t>§ 19 des Bundes-Immissionsschutzgesetzes im vereinfachten Verfahren für in Spalte 2 des Anhangs genannte Anlagen.</t>
  </si>
  <si>
    <t>Soweit die Zuordnung zu den Spalten von der Leistungsgrenze oder Anlagengröße abhängt, gilt § 1 Abs. 1 Satz 3 entsprechend.</t>
  </si>
  <si>
    <t>(2)</t>
  </si>
  <si>
    <t>Kann eine Anlage vollständig verschiedenen Anlagenbezeichnungen im Anhang zugeordnet werden, so ist die speziellere Anlagenbezeichnung maßgebend.</t>
  </si>
  <si>
    <t>Anlage 1 Liste "UVP"-pflichtige Verfahren</t>
  </si>
  <si>
    <t>Nachstehende Vorhaben fallen nach § 3 Abs. 1 Satz 1 in den Anwendungsbereich dieses Gesetzes. Soweit nachstehend eine allgemeine Vorprüfung oder eine standortbezogene Vorprüfung des Einzelfalls vorgesehen ist, nimmt dies Bezug auf die Regelungen des § 3 c Satz 1 und 2.</t>
  </si>
  <si>
    <t>Nr.</t>
  </si>
  <si>
    <t xml:space="preserve">Vorhaben </t>
  </si>
  <si>
    <t>Sp.1</t>
  </si>
  <si>
    <t>Sp.2</t>
  </si>
  <si>
    <t>7.</t>
  </si>
  <si>
    <t>Nahrungs-, Genuss- und Futtermittel, landwirtschaftliche Erzeugnisse:</t>
  </si>
  <si>
    <t>7.1</t>
  </si>
  <si>
    <t>Errichtung und Betrieb einer Anlage zur Intensivhaltung von Hennen mit</t>
  </si>
  <si>
    <t>60.000 oder mehr Plätzen</t>
  </si>
  <si>
    <t>40.000 bis weniger als 60.000 Plätzen,</t>
  </si>
  <si>
    <t>7.1.1</t>
  </si>
  <si>
    <t>7.1.2</t>
  </si>
  <si>
    <t>7.1.3</t>
  </si>
  <si>
    <t>7.2</t>
  </si>
  <si>
    <t>Errichtung und Betrieb einer Anlage zur Intensivhaltung oder -aufzucht von Junghennen mit</t>
  </si>
  <si>
    <t>7.2.1</t>
  </si>
  <si>
    <t>7.2.2</t>
  </si>
  <si>
    <t>7.2.3</t>
  </si>
  <si>
    <t>85.000 oder mehr Plätzen</t>
  </si>
  <si>
    <t>40.000 bis weniger als 85.000 Plätzen,</t>
  </si>
  <si>
    <t>15.000 bis weniger als 40.000 Plätzen;</t>
  </si>
  <si>
    <t>30.000 bis weniger als 40.000 Plätzen;</t>
  </si>
  <si>
    <t>7.3</t>
  </si>
  <si>
    <t>Errichtung und Betrieb einer Anlage zur Intensivhaltung oder -aufzucht von Mastgeflügel mit</t>
  </si>
  <si>
    <t>7.3.1</t>
  </si>
  <si>
    <t>7.3.2</t>
  </si>
  <si>
    <t>7.3.3</t>
  </si>
  <si>
    <t>7.4</t>
  </si>
  <si>
    <t>7.4.1</t>
  </si>
  <si>
    <t>7.4.2</t>
  </si>
  <si>
    <t>7.4.3</t>
  </si>
  <si>
    <t>Errichtung und Betrieb einer Anlage zur Intensivhaltung oder -aufzucht von Truthühnern mit</t>
  </si>
  <si>
    <t>x</t>
  </si>
  <si>
    <t>A</t>
  </si>
  <si>
    <t>S</t>
  </si>
  <si>
    <t>Legende</t>
  </si>
  <si>
    <t xml:space="preserve">Nr. </t>
  </si>
  <si>
    <t>= Nummer des Vorhabens</t>
  </si>
  <si>
    <t>Vorhaben</t>
  </si>
  <si>
    <t>= Art des Vorhabens mit ggf. Größen oder Leistungswerten nach § 3b Abs. 1 Satz 2 sowie Prüfwerten für Größe oder Leistung nach § 3c Satz 5</t>
  </si>
  <si>
    <t>x in Spalte 1</t>
  </si>
  <si>
    <t>= Vorhaben ist UVP-pflichtig</t>
  </si>
  <si>
    <t>A in Spalte 2</t>
  </si>
  <si>
    <t>= allgemeine Vorprüfung des Einzelfalls: siehe § 3c Satz 1</t>
  </si>
  <si>
    <t>S in Spalte 2</t>
  </si>
  <si>
    <t>= standortbezogene Vorprüfung des Einzelfalls: siehe § 3c Satz 2</t>
  </si>
  <si>
    <t xml:space="preserve">Quelle: </t>
  </si>
  <si>
    <t>http://www.gesetze.juris.de/bundesrecht/bimschv_4_1985/gesamt.pdf</t>
  </si>
  <si>
    <t>Auszug: UVP-Pflichtige Verfahren</t>
  </si>
  <si>
    <t>Auszug aus der 4. BimschV</t>
  </si>
  <si>
    <t>S. 2</t>
  </si>
  <si>
    <t>s.o., Anhang, S. 15</t>
  </si>
  <si>
    <t>Anhang</t>
  </si>
  <si>
    <t>http://www.gesetze-im-internet.de/bundesrecht/uvpg/gesamt.pdf</t>
  </si>
  <si>
    <t>S. 22</t>
  </si>
  <si>
    <t xml:space="preserve">http://www.gesetze-im-internet.de/bundesrecht/bewg/gesamt.pdf </t>
  </si>
  <si>
    <t>(</t>
  </si>
  <si>
    <t>Im Durchschnitt der landwirtschaftlich genutzten Flächen des Betriebs sind insg. bis zu 170 kg N je ha und Jahr zulässig. Hierbei dürfen bei Geflügel Stall- und Lagerungsverluste von max. 40 %  angerechnet werden.</t>
  </si>
  <si>
    <t xml:space="preserve">(Anmerkung: Die Möglichkeit einer Geflügelkotabgabe als Alternative zur eigenen Fläche wird bei den folgenden Berechnungen außer Acht gelassen) </t>
  </si>
  <si>
    <t>Ein Nährstoffvergleich ist jährlich für Stickstoff und Phosphat vorzulegen. Für bereits vorhandene Viehbestände sind betriebliche Überschüsse in gewissem Maße tolerierbar; bei Investitionen dagegen werden sowohl von baurechtlicher Seite als auch bei einer beantragten Investitionsförderung ausgeglichene Salden verlangt. Begrenzend wirkt in der Geflügelhaltung am ehesten der Nährstoff Phosphat. Beim Stickstoff hingegen ist die maßgebliche Begrenzung die Obergrenze von 170 kg N nach § 4 Dünge-VO.</t>
  </si>
  <si>
    <t>http://www.gesetze-im-internet.de/bundesrecht/d_v/gesamt.pdf</t>
  </si>
  <si>
    <t>S. 4 ff )</t>
  </si>
  <si>
    <t>S. 2)</t>
  </si>
  <si>
    <t>Generell UVP-pflichtig sind Vorhaben ab</t>
  </si>
  <si>
    <t>S. 20 ff)</t>
  </si>
  <si>
    <t>)</t>
  </si>
  <si>
    <t xml:space="preserve">und Umweltverträglichkeitsprüfung </t>
  </si>
  <si>
    <t xml:space="preserve">      (§ 3 UVP, Anhang 1 Liste UVP-pflichtige Verfahren)</t>
  </si>
  <si>
    <t>Quelle: Bewertungsgesetz, Anlage 1; 
KTBL, Betriebsplanung Landwirtschaft 2010/2011, S. 753</t>
  </si>
  <si>
    <r>
      <t xml:space="preserve">Beim Überschreiten folgender Schwellenwerte ist ein BImSch-Verfahren </t>
    </r>
    <r>
      <rPr>
        <b/>
        <sz val="11"/>
        <rFont val="Arial"/>
        <family val="2"/>
      </rPr>
      <t>ohne</t>
    </r>
    <r>
      <rPr>
        <sz val="11"/>
        <rFont val="Arial"/>
        <family val="2"/>
      </rPr>
      <t xml:space="preserve"> Öffentlichkeitsbeteiligung bzw. eine Umweltverträglichkeitsprüfung nach standortbezogener Vorprüfung notwendig, was i. d. R. zu höheren Investitionskosten führt:</t>
    </r>
  </si>
  <si>
    <r>
      <t xml:space="preserve">Die nächsten Schwellen sind die generelle BImSchG-Pflicht </t>
    </r>
    <r>
      <rPr>
        <b/>
        <sz val="11"/>
        <rFont val="Arial"/>
        <family val="2"/>
      </rPr>
      <t>mit</t>
    </r>
    <r>
      <rPr>
        <sz val="11"/>
        <rFont val="Arial"/>
        <family val="2"/>
      </rPr>
      <t xml:space="preserve"> Öffentlichkeitsbeteiligung sowie die UVP-Pflicht nach allgemeiner Vorprüfung. Ab 40.000 Legehennen-, Mastgeflügel- und Truthühnermastplätzen müssen diese durchgeführt werden. </t>
    </r>
  </si>
  <si>
    <t>NP-red.</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</si>
  <si>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t Getreideertrag 8 kg, bei Strohabfuhr 10,4 kg)</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</si>
</sst>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000"/>
    <numFmt numFmtId="174" formatCode="0.000"/>
    <numFmt numFmtId="175" formatCode="0.0"/>
    <numFmt numFmtId="176" formatCode="0.000000"/>
    <numFmt numFmtId="177" formatCode="0.0000000"/>
    <numFmt numFmtId="178" formatCode="0.0\ %"/>
    <numFmt numFmtId="179" formatCode="#,##0.0"/>
    <numFmt numFmtId="180" formatCode="#,##0_ ;[Red]\-#,##0\ "/>
    <numFmt numFmtId="181" formatCode="0__"/>
    <numFmt numFmtId="182" formatCode="0.0__"/>
    <numFmt numFmtId="183" formatCode="0.00__"/>
    <numFmt numFmtId="184" formatCode="_-* #,##0.000\ _D_M_-;\-* #,##0.000\ _D_M_-;_-* &quot;-&quot;??\ _D_M_-;_-@_-"/>
    <numFmt numFmtId="185" formatCode="_-* #,##0.0000\ _D_M_-;\-* #,##0.0000\ _D_M_-;_-* &quot;-&quot;??\ _D_M_-;_-@_-"/>
    <numFmt numFmtId="186" formatCode="#,##0.000"/>
    <numFmt numFmtId="187" formatCode="#,##0.0000"/>
    <numFmt numFmtId="188" formatCode="&quot;bei&quot;0__&quot;%&quot;"/>
    <numFmt numFmtId="189" formatCode="&quot;bei &quot;0__&quot;%&quot;"/>
    <numFmt numFmtId="190" formatCode="0\ &quot;P2O5&quot;"/>
    <numFmt numFmtId="191" formatCode="&quot;Ja&quot;;&quot;Ja&quot;;&quot;Nein&quot;"/>
    <numFmt numFmtId="192" formatCode="&quot;Wahr&quot;;&quot;Wahr&quot;;&quot;Falsch&quot;"/>
    <numFmt numFmtId="193" formatCode="&quot;Ein&quot;;&quot;Ein&quot;;&quot;Aus&quot;"/>
    <numFmt numFmtId="194" formatCode="#,##0.00_ ;[Red]\-#,##0.00\ "/>
    <numFmt numFmtId="195" formatCode="_-* #,##0.0\ _D_M_-;\-* #,##0.0\ _D_M_-;_-* &quot;-&quot;??\ _D_M_-;_-@_-"/>
    <numFmt numFmtId="196" formatCode="_-* #,##0\ _D_M_-;\-* #,##0\ _D_M_-;_-* &quot;-&quot;??\ _D_M_-;_-@_-"/>
    <numFmt numFmtId="197" formatCode="0.0%"/>
  </numFmts>
  <fonts count="104">
    <font>
      <sz val="12"/>
      <name val="Arial"/>
      <family val="0"/>
    </font>
    <font>
      <b/>
      <sz val="12"/>
      <name val="Arial"/>
      <family val="0"/>
    </font>
    <font>
      <i/>
      <sz val="12"/>
      <name val="Arial"/>
      <family val="0"/>
    </font>
    <font>
      <b/>
      <i/>
      <sz val="12"/>
      <name val="Arial"/>
      <family val="0"/>
    </font>
    <font>
      <sz val="10"/>
      <name val="Arial"/>
      <family val="2"/>
    </font>
    <font>
      <sz val="8"/>
      <name val="Arial"/>
      <family val="2"/>
    </font>
    <font>
      <sz val="14"/>
      <name val="Arial"/>
      <family val="2"/>
    </font>
    <font>
      <b/>
      <sz val="18"/>
      <name val="Arial"/>
      <family val="0"/>
    </font>
    <font>
      <sz val="14"/>
      <color indexed="10"/>
      <name val="Arial"/>
      <family val="2"/>
    </font>
    <font>
      <b/>
      <sz val="16"/>
      <name val="Arial"/>
      <family val="2"/>
    </font>
    <font>
      <sz val="11"/>
      <name val="Arial"/>
      <family val="2"/>
    </font>
    <font>
      <sz val="11"/>
      <color indexed="8"/>
      <name val="Arial"/>
      <family val="2"/>
    </font>
    <font>
      <sz val="16"/>
      <name val="Arial"/>
      <family val="2"/>
    </font>
    <font>
      <sz val="18"/>
      <name val="Arial"/>
      <family val="2"/>
    </font>
    <font>
      <b/>
      <sz val="28"/>
      <name val="Arial"/>
      <family val="2"/>
    </font>
    <font>
      <sz val="16"/>
      <color indexed="10"/>
      <name val="Arial"/>
      <family val="2"/>
    </font>
    <font>
      <sz val="11"/>
      <color indexed="8"/>
      <name val="Tahoma"/>
      <family val="2"/>
    </font>
    <font>
      <b/>
      <sz val="11"/>
      <name val="Tahoma"/>
      <family val="2"/>
    </font>
    <font>
      <b/>
      <sz val="16"/>
      <color indexed="10"/>
      <name val="Arial"/>
      <family val="2"/>
    </font>
    <font>
      <sz val="12"/>
      <color indexed="10"/>
      <name val="Arial"/>
      <family val="2"/>
    </font>
    <font>
      <sz val="8"/>
      <color indexed="10"/>
      <name val="Arial"/>
      <family val="2"/>
    </font>
    <font>
      <sz val="18"/>
      <color indexed="10"/>
      <name val="Arial"/>
      <family val="2"/>
    </font>
    <font>
      <b/>
      <sz val="16"/>
      <color indexed="20"/>
      <name val="Arial"/>
      <family val="2"/>
    </font>
    <font>
      <sz val="12"/>
      <color indexed="20"/>
      <name val="Arial"/>
      <family val="2"/>
    </font>
    <font>
      <sz val="16"/>
      <color indexed="20"/>
      <name val="Arial"/>
      <family val="2"/>
    </font>
    <font>
      <sz val="18"/>
      <color indexed="20"/>
      <name val="Arial"/>
      <family val="2"/>
    </font>
    <font>
      <b/>
      <sz val="16"/>
      <color indexed="12"/>
      <name val="Arial"/>
      <family val="2"/>
    </font>
    <font>
      <sz val="12"/>
      <color indexed="12"/>
      <name val="Arial"/>
      <family val="2"/>
    </font>
    <font>
      <sz val="8"/>
      <color indexed="12"/>
      <name val="Arial"/>
      <family val="2"/>
    </font>
    <font>
      <sz val="18"/>
      <color indexed="12"/>
      <name val="Arial"/>
      <family val="2"/>
    </font>
    <font>
      <b/>
      <vertAlign val="subscript"/>
      <sz val="16"/>
      <color indexed="12"/>
      <name val="Arial"/>
      <family val="2"/>
    </font>
    <font>
      <vertAlign val="subscript"/>
      <sz val="8"/>
      <color indexed="12"/>
      <name val="Arial"/>
      <family val="2"/>
    </font>
    <font>
      <b/>
      <sz val="16"/>
      <color indexed="17"/>
      <name val="Arial"/>
      <family val="2"/>
    </font>
    <font>
      <sz val="16"/>
      <color indexed="17"/>
      <name val="Arial"/>
      <family val="2"/>
    </font>
    <font>
      <sz val="12"/>
      <color indexed="17"/>
      <name val="Arial"/>
      <family val="2"/>
    </font>
    <font>
      <sz val="8"/>
      <color indexed="17"/>
      <name val="Arial"/>
      <family val="2"/>
    </font>
    <font>
      <sz val="18"/>
      <color indexed="17"/>
      <name val="Arial"/>
      <family val="2"/>
    </font>
    <font>
      <b/>
      <sz val="16"/>
      <color indexed="16"/>
      <name val="Arial"/>
      <family val="2"/>
    </font>
    <font>
      <sz val="12"/>
      <color indexed="16"/>
      <name val="Arial"/>
      <family val="2"/>
    </font>
    <font>
      <u val="single"/>
      <sz val="12"/>
      <color indexed="16"/>
      <name val="Arial"/>
      <family val="2"/>
    </font>
    <font>
      <sz val="8"/>
      <color indexed="16"/>
      <name val="Arial"/>
      <family val="2"/>
    </font>
    <font>
      <sz val="18"/>
      <color indexed="16"/>
      <name val="Arial"/>
      <family val="2"/>
    </font>
    <font>
      <vertAlign val="subscript"/>
      <sz val="18"/>
      <color indexed="12"/>
      <name val="Arial"/>
      <family val="2"/>
    </font>
    <font>
      <sz val="8"/>
      <color indexed="20"/>
      <name val="Arial"/>
      <family val="2"/>
    </font>
    <font>
      <sz val="16"/>
      <color indexed="12"/>
      <name val="Arial"/>
      <family val="2"/>
    </font>
    <font>
      <u val="single"/>
      <sz val="9"/>
      <color indexed="36"/>
      <name val="Arial"/>
      <family val="0"/>
    </font>
    <font>
      <u val="single"/>
      <sz val="9"/>
      <color indexed="12"/>
      <name val="Arial"/>
      <family val="0"/>
    </font>
    <font>
      <b/>
      <sz val="14"/>
      <name val="Arial"/>
      <family val="2"/>
    </font>
    <font>
      <sz val="10"/>
      <color indexed="9"/>
      <name val="Arial"/>
      <family val="0"/>
    </font>
    <font>
      <b/>
      <sz val="10"/>
      <color indexed="10"/>
      <name val="Arial"/>
      <family val="2"/>
    </font>
    <font>
      <b/>
      <sz val="10"/>
      <name val="Arial"/>
      <family val="2"/>
    </font>
    <font>
      <b/>
      <u val="single"/>
      <sz val="10"/>
      <name val="Arial"/>
      <family val="2"/>
    </font>
    <font>
      <sz val="11"/>
      <name val="Tahoma"/>
      <family val="2"/>
    </font>
    <font>
      <b/>
      <sz val="11"/>
      <color indexed="20"/>
      <name val="Tahoma"/>
      <family val="2"/>
    </font>
    <font>
      <b/>
      <sz val="12"/>
      <color indexed="20"/>
      <name val="Tahoma"/>
      <family val="2"/>
    </font>
    <font>
      <b/>
      <sz val="11"/>
      <color indexed="8"/>
      <name val="Tahoma"/>
      <family val="2"/>
    </font>
    <font>
      <b/>
      <sz val="12"/>
      <color indexed="8"/>
      <name val="Tahoma"/>
      <family val="2"/>
    </font>
    <font>
      <b/>
      <sz val="18"/>
      <color indexed="12"/>
      <name val="Arial"/>
      <family val="2"/>
    </font>
    <font>
      <sz val="16"/>
      <color indexed="16"/>
      <name val="Arial"/>
      <family val="2"/>
    </font>
    <font>
      <u val="single"/>
      <sz val="16"/>
      <color indexed="16"/>
      <name val="Arial"/>
      <family val="2"/>
    </font>
    <font>
      <b/>
      <vertAlign val="superscript"/>
      <sz val="10"/>
      <name val="Arial"/>
      <family val="2"/>
    </font>
    <font>
      <vertAlign val="superscript"/>
      <sz val="10"/>
      <name val="Arial"/>
      <family val="2"/>
    </font>
    <font>
      <sz val="9"/>
      <name val="Arial"/>
      <family val="2"/>
    </font>
    <font>
      <b/>
      <sz val="9"/>
      <color indexed="8"/>
      <name val="Tahoma"/>
      <family val="2"/>
    </font>
    <font>
      <b/>
      <sz val="1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2"/>
      <color indexed="8"/>
      <name val="Arial"/>
      <family val="0"/>
    </font>
    <font>
      <sz val="10"/>
      <color indexed="8"/>
      <name val="Arial"/>
      <family val="0"/>
    </font>
    <font>
      <b/>
      <sz val="12"/>
      <color indexed="8"/>
      <name val="Arial"/>
      <family val="0"/>
    </font>
    <font>
      <b/>
      <sz val="16"/>
      <color indexed="8"/>
      <name val="Arial"/>
      <family val="0"/>
    </font>
    <font>
      <b/>
      <sz val="8.25"/>
      <color indexed="8"/>
      <name val="Arial"/>
      <family val="0"/>
    </font>
    <font>
      <b/>
      <sz val="10"/>
      <color indexed="8"/>
      <name val="Arial"/>
      <family val="0"/>
    </font>
    <font>
      <b/>
      <sz val="11.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7"/>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94" fontId="48" fillId="27" borderId="0">
      <alignment vertical="center"/>
      <protection/>
    </xf>
    <xf numFmtId="0" fontId="91" fillId="28"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94" fillId="29"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1" fillId="30" borderId="4">
      <alignment horizontal="center" vertical="center" shrinkToFit="1"/>
      <protection/>
    </xf>
    <xf numFmtId="10" fontId="4" fillId="31" borderId="4">
      <alignment vertical="center" shrinkToFit="1"/>
      <protection/>
    </xf>
    <xf numFmtId="180" fontId="4" fillId="31" borderId="4">
      <alignment vertical="center" shrinkToFit="1"/>
      <protection/>
    </xf>
    <xf numFmtId="180" fontId="49" fillId="31" borderId="4">
      <alignment horizontal="center" vertical="center" shrinkToFit="1"/>
      <protection/>
    </xf>
    <xf numFmtId="194" fontId="4" fillId="31" borderId="4">
      <alignment vertical="center" shrinkToFit="1"/>
      <protection/>
    </xf>
    <xf numFmtId="0" fontId="9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96" fillId="34" borderId="0" applyNumberFormat="0" applyBorder="0" applyAlignment="0" applyProtection="0"/>
    <xf numFmtId="0" fontId="0" fillId="0" borderId="0">
      <alignment/>
      <protection/>
    </xf>
    <xf numFmtId="0" fontId="4" fillId="0" borderId="0">
      <alignment/>
      <protection/>
    </xf>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35" borderId="10" applyNumberFormat="0" applyAlignment="0" applyProtection="0"/>
  </cellStyleXfs>
  <cellXfs count="582">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3" fontId="0" fillId="0" borderId="0" xfId="59" applyNumberFormat="1" applyAlignment="1">
      <alignment vertical="center"/>
      <protection/>
    </xf>
    <xf numFmtId="3" fontId="0" fillId="0" borderId="0" xfId="59" applyNumberFormat="1" applyAlignment="1">
      <alignment horizontal="center" vertical="center" wrapText="1"/>
      <protection/>
    </xf>
    <xf numFmtId="0" fontId="0" fillId="0" borderId="0" xfId="0" applyAlignment="1" applyProtection="1">
      <alignment vertical="center"/>
      <protection locked="0"/>
    </xf>
    <xf numFmtId="0" fontId="0" fillId="0" borderId="0" xfId="0" applyAlignment="1">
      <alignment vertical="center"/>
    </xf>
    <xf numFmtId="0" fontId="7" fillId="36" borderId="11" xfId="0" applyFont="1" applyFill="1" applyBorder="1" applyAlignment="1">
      <alignment horizontal="centerContinuous" vertical="center"/>
    </xf>
    <xf numFmtId="0" fontId="7" fillId="36" borderId="11" xfId="0" applyFont="1" applyFill="1" applyBorder="1" applyAlignment="1">
      <alignment horizontal="centerContinuous" vertical="center" wrapText="1"/>
    </xf>
    <xf numFmtId="0" fontId="7" fillId="36" borderId="12" xfId="0" applyFont="1" applyFill="1" applyBorder="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Border="1" applyAlignment="1">
      <alignment horizontal="centerContinuous" vertical="center" wrapText="1"/>
    </xf>
    <xf numFmtId="0" fontId="8" fillId="0" borderId="0" xfId="0" applyFont="1" applyAlignment="1">
      <alignment vertical="center"/>
    </xf>
    <xf numFmtId="0" fontId="6" fillId="0" borderId="0" xfId="0" applyFont="1" applyAlignment="1">
      <alignment vertical="center"/>
    </xf>
    <xf numFmtId="3" fontId="0" fillId="0" borderId="0" xfId="59" applyNumberFormat="1" applyAlignment="1" applyProtection="1">
      <alignment vertical="center"/>
      <protection locked="0"/>
    </xf>
    <xf numFmtId="0" fontId="0" fillId="0" borderId="0" xfId="0" applyBorder="1" applyAlignment="1" applyProtection="1">
      <alignment horizontal="centerContinuous" vertical="center"/>
      <protection/>
    </xf>
    <xf numFmtId="49" fontId="0" fillId="0" borderId="0" xfId="0" applyNumberFormat="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right" vertical="center" wrapText="1"/>
    </xf>
    <xf numFmtId="14" fontId="12" fillId="0" borderId="0" xfId="0" applyNumberFormat="1" applyFont="1" applyBorder="1" applyAlignment="1">
      <alignment horizontal="center" vertical="center"/>
    </xf>
    <xf numFmtId="0" fontId="14" fillId="36" borderId="13" xfId="0" applyFont="1" applyFill="1" applyBorder="1" applyAlignment="1">
      <alignment horizontal="centerContinuous" vertical="center"/>
    </xf>
    <xf numFmtId="0" fontId="12"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2" fillId="0" borderId="15" xfId="0" applyFont="1" applyBorder="1" applyAlignment="1">
      <alignmen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Continuous" vertical="center" wrapText="1"/>
    </xf>
    <xf numFmtId="0" fontId="13" fillId="0" borderId="19" xfId="0" applyFont="1" applyBorder="1" applyAlignment="1">
      <alignment/>
    </xf>
    <xf numFmtId="175" fontId="13" fillId="37" borderId="20" xfId="0" applyNumberFormat="1" applyFont="1" applyFill="1" applyBorder="1" applyAlignment="1" applyProtection="1">
      <alignment horizontal="right" vertical="center" wrapText="1"/>
      <protection locked="0"/>
    </xf>
    <xf numFmtId="0" fontId="13" fillId="0" borderId="21" xfId="0" applyFont="1" applyBorder="1" applyAlignment="1">
      <alignment vertical="center" wrapText="1"/>
    </xf>
    <xf numFmtId="0" fontId="13" fillId="0" borderId="22" xfId="0" applyFont="1" applyBorder="1" applyAlignment="1">
      <alignment horizontal="centerContinuous" vertical="center" wrapText="1"/>
    </xf>
    <xf numFmtId="0" fontId="13" fillId="0" borderId="22" xfId="0" applyFont="1" applyBorder="1" applyAlignment="1">
      <alignment/>
    </xf>
    <xf numFmtId="3" fontId="13" fillId="0" borderId="0" xfId="59" applyNumberFormat="1" applyFont="1" applyAlignment="1">
      <alignment vertical="center"/>
      <protection/>
    </xf>
    <xf numFmtId="0" fontId="13" fillId="0" borderId="0" xfId="0" applyFont="1" applyAlignment="1">
      <alignment vertical="center"/>
    </xf>
    <xf numFmtId="0" fontId="12" fillId="0" borderId="23" xfId="0" applyFont="1" applyBorder="1" applyAlignment="1">
      <alignment vertical="center"/>
    </xf>
    <xf numFmtId="3" fontId="5" fillId="0" borderId="24" xfId="59" applyNumberFormat="1" applyFont="1" applyBorder="1" applyAlignment="1">
      <alignment horizontal="center" vertical="center"/>
      <protection/>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27" xfId="0" applyFont="1" applyBorder="1" applyAlignment="1">
      <alignment horizontal="centerContinuous" vertical="center" wrapText="1"/>
    </xf>
    <xf numFmtId="0" fontId="9" fillId="0" borderId="28" xfId="0" applyFont="1" applyBorder="1" applyAlignment="1">
      <alignment horizontal="centerContinuous" vertical="center"/>
    </xf>
    <xf numFmtId="3" fontId="0" fillId="0" borderId="0" xfId="59" applyNumberFormat="1" applyFont="1" applyAlignment="1">
      <alignment vertical="center"/>
      <protection/>
    </xf>
    <xf numFmtId="0" fontId="15" fillId="0" borderId="29" xfId="0" applyFont="1" applyBorder="1" applyAlignment="1">
      <alignment vertical="center"/>
    </xf>
    <xf numFmtId="0" fontId="18" fillId="0" borderId="30" xfId="0" applyFont="1" applyBorder="1" applyAlignment="1">
      <alignment horizontal="center" vertical="center" wrapText="1"/>
    </xf>
    <xf numFmtId="0" fontId="19" fillId="0" borderId="30" xfId="0" applyFont="1" applyBorder="1" applyAlignment="1">
      <alignment vertical="center"/>
    </xf>
    <xf numFmtId="3" fontId="20" fillId="0" borderId="16" xfId="0" applyNumberFormat="1" applyFont="1" applyBorder="1" applyAlignment="1">
      <alignment vertical="center"/>
    </xf>
    <xf numFmtId="0" fontId="19" fillId="0" borderId="30" xfId="0" applyFont="1" applyBorder="1" applyAlignment="1">
      <alignment horizontal="center" vertical="center" wrapText="1"/>
    </xf>
    <xf numFmtId="3" fontId="21" fillId="0" borderId="0" xfId="0" applyNumberFormat="1" applyFont="1" applyBorder="1" applyAlignment="1">
      <alignment horizontal="center" vertical="center"/>
    </xf>
    <xf numFmtId="0" fontId="23" fillId="0" borderId="16" xfId="0" applyFont="1" applyBorder="1" applyAlignment="1">
      <alignment horizontal="center" vertical="center" wrapText="1"/>
    </xf>
    <xf numFmtId="3" fontId="23" fillId="0" borderId="30" xfId="0" applyNumberFormat="1" applyFont="1" applyBorder="1" applyAlignment="1">
      <alignment horizontal="center" vertical="center" wrapText="1"/>
    </xf>
    <xf numFmtId="3" fontId="25" fillId="0" borderId="30" xfId="0" applyNumberFormat="1" applyFont="1" applyBorder="1" applyAlignment="1">
      <alignment horizontal="center" vertical="center"/>
    </xf>
    <xf numFmtId="3" fontId="25" fillId="0" borderId="31" xfId="0" applyNumberFormat="1" applyFont="1" applyBorder="1" applyAlignment="1">
      <alignment horizontal="center" vertical="center"/>
    </xf>
    <xf numFmtId="0" fontId="9" fillId="0" borderId="15" xfId="0" applyFont="1" applyBorder="1" applyAlignment="1">
      <alignment horizontal="center" vertical="center" wrapText="1"/>
    </xf>
    <xf numFmtId="3" fontId="29" fillId="0" borderId="16" xfId="0" applyNumberFormat="1" applyFont="1" applyBorder="1" applyAlignment="1">
      <alignment horizontal="center" vertical="center"/>
    </xf>
    <xf numFmtId="181" fontId="26" fillId="0" borderId="16" xfId="0" applyNumberFormat="1" applyFont="1" applyBorder="1" applyAlignment="1">
      <alignment horizontal="right" vertical="center" wrapText="1"/>
    </xf>
    <xf numFmtId="0" fontId="26" fillId="0" borderId="17" xfId="0" applyFont="1" applyBorder="1" applyAlignment="1">
      <alignment horizontal="left" vertical="center"/>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3" fontId="28" fillId="0" borderId="16" xfId="59" applyNumberFormat="1" applyFont="1" applyBorder="1" applyAlignment="1">
      <alignment horizontal="center" vertical="center" wrapText="1"/>
      <protection/>
    </xf>
    <xf numFmtId="3" fontId="28" fillId="0" borderId="32" xfId="59" applyNumberFormat="1" applyFont="1" applyBorder="1" applyAlignment="1">
      <alignment horizontal="center" vertical="center" wrapText="1"/>
      <protection/>
    </xf>
    <xf numFmtId="3" fontId="29" fillId="0" borderId="32" xfId="0" applyNumberFormat="1" applyFont="1" applyBorder="1" applyAlignment="1">
      <alignment horizontal="center" vertical="center"/>
    </xf>
    <xf numFmtId="181" fontId="32" fillId="0" borderId="16" xfId="0" applyNumberFormat="1" applyFont="1" applyBorder="1" applyAlignment="1">
      <alignment horizontal="righ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30" xfId="0" applyFont="1" applyBorder="1" applyAlignment="1">
      <alignment horizontal="center" vertical="center" wrapText="1"/>
    </xf>
    <xf numFmtId="3" fontId="35" fillId="0" borderId="16" xfId="59" applyNumberFormat="1" applyFont="1" applyBorder="1" applyAlignment="1">
      <alignment horizontal="center" vertical="center" wrapText="1"/>
      <protection/>
    </xf>
    <xf numFmtId="3" fontId="36" fillId="0" borderId="16" xfId="0" applyNumberFormat="1" applyFont="1" applyBorder="1" applyAlignment="1">
      <alignment horizontal="center" vertical="center"/>
    </xf>
    <xf numFmtId="0" fontId="37" fillId="0" borderId="16" xfId="0" applyFont="1" applyBorder="1" applyAlignment="1">
      <alignment horizontal="centerContinuous" vertical="center"/>
    </xf>
    <xf numFmtId="0" fontId="37" fillId="0" borderId="0" xfId="0" applyFont="1" applyBorder="1" applyAlignment="1">
      <alignment horizontal="centerContinuous" vertical="center"/>
    </xf>
    <xf numFmtId="3" fontId="38" fillId="0" borderId="30" xfId="0" applyNumberFormat="1" applyFont="1" applyBorder="1" applyAlignment="1">
      <alignment horizontal="center" vertical="center" wrapText="1"/>
    </xf>
    <xf numFmtId="3" fontId="40" fillId="0" borderId="30" xfId="0" applyNumberFormat="1" applyFont="1" applyBorder="1" applyAlignment="1">
      <alignment vertical="center"/>
    </xf>
    <xf numFmtId="3" fontId="40" fillId="0" borderId="16" xfId="0" applyNumberFormat="1" applyFont="1" applyBorder="1" applyAlignment="1">
      <alignment vertical="center"/>
    </xf>
    <xf numFmtId="3" fontId="40" fillId="0" borderId="33" xfId="0" applyNumberFormat="1" applyFont="1" applyBorder="1" applyAlignment="1">
      <alignment vertical="center"/>
    </xf>
    <xf numFmtId="3" fontId="41" fillId="0" borderId="30" xfId="0" applyNumberFormat="1" applyFont="1" applyBorder="1" applyAlignment="1">
      <alignment horizontal="center" vertical="center"/>
    </xf>
    <xf numFmtId="3" fontId="41" fillId="0" borderId="16" xfId="0" applyNumberFormat="1" applyFont="1" applyBorder="1" applyAlignment="1">
      <alignment horizontal="center" vertical="center"/>
    </xf>
    <xf numFmtId="3" fontId="41" fillId="0" borderId="33" xfId="0" applyNumberFormat="1"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centerContinuous" vertical="center" wrapText="1"/>
    </xf>
    <xf numFmtId="0" fontId="21" fillId="37" borderId="36" xfId="0" applyFont="1" applyFill="1" applyBorder="1" applyAlignment="1" applyProtection="1">
      <alignment horizontal="left" vertical="center"/>
      <protection locked="0"/>
    </xf>
    <xf numFmtId="0" fontId="21" fillId="37" borderId="35" xfId="0" applyFont="1" applyFill="1" applyBorder="1" applyAlignment="1" applyProtection="1">
      <alignment horizontal="left" vertical="center"/>
      <protection locked="0"/>
    </xf>
    <xf numFmtId="185" fontId="21" fillId="37" borderId="36" xfId="49" applyNumberFormat="1" applyFont="1" applyFill="1" applyBorder="1" applyAlignment="1" applyProtection="1">
      <alignment horizontal="right" vertical="center" wrapText="1"/>
      <protection locked="0"/>
    </xf>
    <xf numFmtId="0" fontId="21" fillId="0" borderId="37" xfId="0" applyFont="1" applyBorder="1" applyAlignment="1">
      <alignment vertical="center" wrapText="1"/>
    </xf>
    <xf numFmtId="0" fontId="36" fillId="0" borderId="38" xfId="0" applyFont="1" applyBorder="1" applyAlignment="1">
      <alignment horizontal="left" vertical="center"/>
    </xf>
    <xf numFmtId="0" fontId="36" fillId="0" borderId="39" xfId="0" applyFont="1" applyBorder="1" applyAlignment="1">
      <alignment horizontal="centerContinuous" vertical="center" wrapText="1"/>
    </xf>
    <xf numFmtId="0" fontId="36" fillId="0" borderId="39" xfId="0" applyFont="1" applyBorder="1" applyAlignment="1">
      <alignment/>
    </xf>
    <xf numFmtId="0" fontId="36" fillId="37" borderId="40" xfId="0" applyFont="1" applyFill="1" applyBorder="1" applyAlignment="1" applyProtection="1">
      <alignment horizontal="right" vertical="center" wrapText="1"/>
      <protection locked="0"/>
    </xf>
    <xf numFmtId="0" fontId="36" fillId="0" borderId="41" xfId="0" applyFont="1" applyBorder="1" applyAlignment="1">
      <alignment vertical="center" wrapText="1"/>
    </xf>
    <xf numFmtId="174" fontId="36" fillId="37" borderId="40" xfId="0" applyNumberFormat="1" applyFont="1" applyFill="1" applyBorder="1" applyAlignment="1" applyProtection="1">
      <alignment horizontal="right" vertical="center" wrapText="1"/>
      <protection locked="0"/>
    </xf>
    <xf numFmtId="0" fontId="29" fillId="0" borderId="38" xfId="0" applyFont="1" applyBorder="1" applyAlignment="1">
      <alignment horizontal="left" vertical="center"/>
    </xf>
    <xf numFmtId="0" fontId="29" fillId="0" borderId="39" xfId="0" applyFont="1" applyBorder="1" applyAlignment="1">
      <alignment horizontal="centerContinuous" vertical="center" wrapText="1"/>
    </xf>
    <xf numFmtId="0" fontId="29" fillId="0" borderId="39" xfId="0" applyFont="1" applyBorder="1" applyAlignment="1">
      <alignment/>
    </xf>
    <xf numFmtId="0" fontId="29" fillId="37" borderId="40" xfId="0" applyFont="1" applyFill="1" applyBorder="1" applyAlignment="1" applyProtection="1">
      <alignment horizontal="right" vertical="center" wrapText="1"/>
      <protection locked="0"/>
    </xf>
    <xf numFmtId="0" fontId="29" fillId="0" borderId="41" xfId="0" applyFont="1" applyBorder="1" applyAlignment="1">
      <alignment vertical="center" wrapText="1"/>
    </xf>
    <xf numFmtId="3" fontId="0" fillId="0" borderId="0" xfId="59" applyNumberFormat="1" applyBorder="1" applyAlignment="1">
      <alignment vertical="center"/>
      <protection/>
    </xf>
    <xf numFmtId="0" fontId="18" fillId="0" borderId="33" xfId="0" applyFont="1" applyBorder="1" applyAlignment="1">
      <alignment horizontal="center" vertical="center" wrapText="1"/>
    </xf>
    <xf numFmtId="0" fontId="15" fillId="0" borderId="33" xfId="0" applyFont="1" applyBorder="1" applyAlignment="1">
      <alignment vertical="center"/>
    </xf>
    <xf numFmtId="3" fontId="20" fillId="0" borderId="42" xfId="0" applyNumberFormat="1" applyFont="1" applyBorder="1" applyAlignment="1">
      <alignment horizontal="center" vertical="center"/>
    </xf>
    <xf numFmtId="3" fontId="35" fillId="0" borderId="30" xfId="59" applyNumberFormat="1" applyFont="1" applyBorder="1" applyAlignment="1">
      <alignment horizontal="center" vertical="center" wrapText="1"/>
      <protection/>
    </xf>
    <xf numFmtId="3" fontId="28" fillId="0" borderId="30" xfId="59" applyNumberFormat="1" applyFont="1" applyBorder="1" applyAlignment="1">
      <alignment horizontal="center" vertical="center" wrapText="1"/>
      <protection/>
    </xf>
    <xf numFmtId="0" fontId="0" fillId="0" borderId="43" xfId="0" applyBorder="1" applyAlignment="1">
      <alignment horizontal="centerContinuous" vertical="center"/>
    </xf>
    <xf numFmtId="0" fontId="0" fillId="0" borderId="15" xfId="0" applyBorder="1" applyAlignment="1">
      <alignment vertical="center"/>
    </xf>
    <xf numFmtId="3" fontId="5" fillId="0" borderId="44" xfId="59" applyNumberFormat="1" applyFont="1" applyBorder="1" applyAlignment="1">
      <alignment horizontal="center" vertical="center"/>
      <protection/>
    </xf>
    <xf numFmtId="3" fontId="28" fillId="0" borderId="45" xfId="59" applyNumberFormat="1" applyFont="1" applyBorder="1" applyAlignment="1">
      <alignment horizontal="center" vertical="center" wrapText="1"/>
      <protection/>
    </xf>
    <xf numFmtId="3" fontId="43" fillId="0" borderId="30" xfId="59" applyNumberFormat="1" applyFont="1" applyBorder="1" applyAlignment="1">
      <alignment horizontal="center" vertical="center"/>
      <protection/>
    </xf>
    <xf numFmtId="3" fontId="43" fillId="0" borderId="0" xfId="59" applyNumberFormat="1" applyFont="1" applyBorder="1" applyAlignment="1">
      <alignment horizontal="center" vertical="center"/>
      <protection/>
    </xf>
    <xf numFmtId="3" fontId="25" fillId="0" borderId="33" xfId="0" applyNumberFormat="1" applyFont="1" applyBorder="1" applyAlignment="1">
      <alignment horizontal="center" vertical="center"/>
    </xf>
    <xf numFmtId="3" fontId="40" fillId="0" borderId="30" xfId="59" applyNumberFormat="1" applyFont="1" applyBorder="1" applyAlignment="1">
      <alignment horizontal="center" vertical="center"/>
      <protection/>
    </xf>
    <xf numFmtId="3" fontId="40" fillId="0" borderId="33"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13" fillId="0" borderId="24" xfId="0" applyFont="1" applyBorder="1" applyAlignment="1">
      <alignment horizontal="left" vertical="center"/>
    </xf>
    <xf numFmtId="0" fontId="13" fillId="0" borderId="0" xfId="0" applyFont="1" applyBorder="1" applyAlignment="1">
      <alignment horizontal="centerContinuous" vertical="center" wrapText="1"/>
    </xf>
    <xf numFmtId="0" fontId="13" fillId="0" borderId="0" xfId="0" applyFont="1" applyBorder="1" applyAlignment="1">
      <alignment/>
    </xf>
    <xf numFmtId="175" fontId="13" fillId="37" borderId="16" xfId="0" applyNumberFormat="1" applyFont="1" applyFill="1" applyBorder="1" applyAlignment="1" applyProtection="1">
      <alignment horizontal="right" vertical="center" wrapText="1"/>
      <protection locked="0"/>
    </xf>
    <xf numFmtId="0" fontId="13" fillId="0" borderId="17" xfId="0" applyFont="1" applyBorder="1" applyAlignment="1">
      <alignment vertical="center" wrapText="1"/>
    </xf>
    <xf numFmtId="0" fontId="21" fillId="0" borderId="14" xfId="0" applyFont="1" applyBorder="1" applyAlignment="1">
      <alignment horizontal="left" vertical="center"/>
    </xf>
    <xf numFmtId="0" fontId="21" fillId="0" borderId="46" xfId="0" applyFont="1" applyBorder="1" applyAlignment="1">
      <alignment horizontal="centerContinuous" vertical="center" wrapText="1"/>
    </xf>
    <xf numFmtId="0" fontId="21" fillId="37" borderId="29" xfId="0" applyFont="1" applyFill="1" applyBorder="1" applyAlignment="1" applyProtection="1">
      <alignment horizontal="left" vertical="center"/>
      <protection locked="0"/>
    </xf>
    <xf numFmtId="0" fontId="21" fillId="37" borderId="46" xfId="0" applyFont="1" applyFill="1" applyBorder="1" applyAlignment="1" applyProtection="1">
      <alignment horizontal="left" vertical="center"/>
      <protection locked="0"/>
    </xf>
    <xf numFmtId="185" fontId="21" fillId="37" borderId="29" xfId="49" applyNumberFormat="1" applyFont="1" applyFill="1" applyBorder="1" applyAlignment="1" applyProtection="1">
      <alignment horizontal="right" vertical="center" wrapText="1"/>
      <protection locked="0"/>
    </xf>
    <xf numFmtId="0" fontId="21" fillId="0" borderId="47" xfId="0" applyFont="1" applyBorder="1" applyAlignment="1">
      <alignment vertical="center" wrapText="1"/>
    </xf>
    <xf numFmtId="0" fontId="13" fillId="0" borderId="11" xfId="0" applyFont="1" applyBorder="1" applyAlignment="1">
      <alignment horizontal="centerContinuous" vertical="center" wrapText="1"/>
    </xf>
    <xf numFmtId="0" fontId="13" fillId="0" borderId="11" xfId="0" applyFont="1" applyBorder="1" applyAlignment="1">
      <alignment/>
    </xf>
    <xf numFmtId="175" fontId="13" fillId="37" borderId="13" xfId="0" applyNumberFormat="1" applyFont="1" applyFill="1" applyBorder="1" applyAlignment="1" applyProtection="1">
      <alignment horizontal="right" vertical="center" wrapText="1"/>
      <protection locked="0"/>
    </xf>
    <xf numFmtId="0" fontId="0" fillId="0" borderId="46" xfId="0" applyBorder="1" applyAlignment="1">
      <alignment horizontal="centerContinuous" vertical="center"/>
    </xf>
    <xf numFmtId="49" fontId="0" fillId="0" borderId="47" xfId="0" applyNumberFormat="1" applyBorder="1" applyAlignment="1">
      <alignment vertical="center"/>
    </xf>
    <xf numFmtId="0" fontId="13" fillId="0" borderId="48" xfId="0" applyFont="1" applyBorder="1" applyAlignment="1">
      <alignment horizontal="left" vertical="center"/>
    </xf>
    <xf numFmtId="0" fontId="0" fillId="0" borderId="17" xfId="0"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wrapText="1"/>
    </xf>
    <xf numFmtId="0" fontId="0" fillId="36" borderId="11" xfId="0" applyFill="1" applyBorder="1" applyAlignment="1">
      <alignment horizontal="centerContinuous" vertical="center"/>
    </xf>
    <xf numFmtId="3" fontId="21" fillId="0" borderId="51" xfId="0" applyNumberFormat="1" applyFont="1" applyBorder="1" applyAlignment="1">
      <alignment horizontal="center" vertical="center"/>
    </xf>
    <xf numFmtId="3" fontId="21" fillId="0" borderId="30"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31" xfId="0" applyNumberFormat="1" applyFont="1" applyBorder="1" applyAlignment="1">
      <alignment horizontal="center" vertical="center"/>
    </xf>
    <xf numFmtId="181" fontId="33" fillId="0" borderId="16" xfId="0" applyNumberFormat="1" applyFont="1" applyBorder="1" applyAlignment="1">
      <alignment horizontal="centerContinuous" vertical="center" wrapText="1"/>
    </xf>
    <xf numFmtId="0" fontId="33" fillId="0" borderId="0" xfId="0" applyFont="1" applyBorder="1" applyAlignment="1">
      <alignment horizontal="centerContinuous" vertical="center" wrapText="1"/>
    </xf>
    <xf numFmtId="181" fontId="44" fillId="0" borderId="16" xfId="0" applyNumberFormat="1" applyFont="1" applyBorder="1" applyAlignment="1">
      <alignment horizontal="centerContinuous" vertical="center" wrapText="1"/>
    </xf>
    <xf numFmtId="0" fontId="26" fillId="0" borderId="17" xfId="0" applyFont="1" applyBorder="1" applyAlignment="1">
      <alignment horizontal="centerContinuous" vertical="center"/>
    </xf>
    <xf numFmtId="3" fontId="43" fillId="0" borderId="30" xfId="0" applyNumberFormat="1" applyFont="1" applyBorder="1" applyAlignment="1">
      <alignment horizontal="center" vertical="center" wrapText="1"/>
    </xf>
    <xf numFmtId="3" fontId="20" fillId="0" borderId="30" xfId="0" applyNumberFormat="1" applyFont="1" applyBorder="1" applyAlignment="1">
      <alignment vertical="center"/>
    </xf>
    <xf numFmtId="3" fontId="5" fillId="0" borderId="15" xfId="59" applyNumberFormat="1" applyFont="1" applyBorder="1" applyAlignment="1">
      <alignment horizontal="center" vertical="center"/>
      <protection/>
    </xf>
    <xf numFmtId="0" fontId="9" fillId="0" borderId="52" xfId="0" applyFont="1" applyBorder="1" applyAlignment="1">
      <alignment horizontal="centerContinuous"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47" fillId="36" borderId="14" xfId="0" applyFont="1" applyFill="1" applyBorder="1" applyAlignment="1">
      <alignment horizontal="centerContinuous" vertical="center"/>
    </xf>
    <xf numFmtId="0" fontId="0" fillId="36" borderId="46" xfId="0" applyFont="1" applyFill="1" applyBorder="1" applyAlignment="1">
      <alignment horizontal="centerContinuous" vertical="center"/>
    </xf>
    <xf numFmtId="0" fontId="0" fillId="36" borderId="47"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36" borderId="53" xfId="0" applyFont="1" applyFill="1" applyBorder="1" applyAlignment="1">
      <alignment horizontal="centerContinuous" vertical="center"/>
    </xf>
    <xf numFmtId="0" fontId="0" fillId="36" borderId="43" xfId="0" applyFont="1" applyFill="1" applyBorder="1" applyAlignment="1">
      <alignment horizontal="centerContinuous" vertical="center"/>
    </xf>
    <xf numFmtId="0" fontId="0" fillId="36" borderId="54" xfId="0" applyFont="1" applyFill="1" applyBorder="1" applyAlignment="1">
      <alignment horizontal="centerContinuous" vertical="center"/>
    </xf>
    <xf numFmtId="0" fontId="47" fillId="36" borderId="53" xfId="0" applyFont="1" applyFill="1" applyBorder="1" applyAlignment="1">
      <alignment horizontal="centerContinuous" vertical="center"/>
    </xf>
    <xf numFmtId="0" fontId="1" fillId="38" borderId="55" xfId="0" applyFont="1" applyFill="1" applyBorder="1" applyAlignment="1">
      <alignment horizontal="centerContinuous" vertical="center"/>
    </xf>
    <xf numFmtId="0" fontId="1" fillId="38" borderId="56" xfId="0" applyFont="1" applyFill="1" applyBorder="1" applyAlignment="1">
      <alignment horizontal="centerContinuous" vertical="center"/>
    </xf>
    <xf numFmtId="0" fontId="1" fillId="38" borderId="57" xfId="0" applyFont="1" applyFill="1" applyBorder="1" applyAlignment="1">
      <alignment horizontal="center" vertical="center"/>
    </xf>
    <xf numFmtId="0" fontId="0" fillId="38" borderId="24" xfId="0" applyFont="1" applyFill="1" applyBorder="1" applyAlignment="1">
      <alignment horizontal="right" vertical="center"/>
    </xf>
    <xf numFmtId="0" fontId="0" fillId="38" borderId="0" xfId="0" applyFont="1" applyFill="1" applyBorder="1" applyAlignment="1">
      <alignment horizontal="center" vertical="center"/>
    </xf>
    <xf numFmtId="0" fontId="0" fillId="38" borderId="0" xfId="0" applyFont="1" applyFill="1" applyBorder="1" applyAlignment="1">
      <alignment vertical="center"/>
    </xf>
    <xf numFmtId="182" fontId="0" fillId="38" borderId="32" xfId="0" applyNumberFormat="1" applyFont="1" applyFill="1" applyBorder="1" applyAlignment="1">
      <alignment horizontal="right" vertical="center"/>
    </xf>
    <xf numFmtId="0" fontId="0" fillId="38" borderId="0" xfId="0" applyFill="1" applyBorder="1" applyAlignment="1">
      <alignment vertical="center"/>
    </xf>
    <xf numFmtId="3" fontId="0" fillId="38" borderId="32" xfId="0" applyNumberFormat="1" applyFont="1" applyFill="1" applyBorder="1" applyAlignment="1">
      <alignment horizontal="center" vertical="center"/>
    </xf>
    <xf numFmtId="0" fontId="0" fillId="0" borderId="0" xfId="0" applyFont="1" applyBorder="1" applyAlignment="1">
      <alignment horizontal="center" vertical="center"/>
    </xf>
    <xf numFmtId="0" fontId="0" fillId="38" borderId="53" xfId="0" applyFont="1" applyFill="1" applyBorder="1" applyAlignment="1">
      <alignment horizontal="left" vertical="center"/>
    </xf>
    <xf numFmtId="0" fontId="0" fillId="38" borderId="43" xfId="0" applyFont="1" applyFill="1" applyBorder="1" applyAlignment="1">
      <alignment horizontal="center" vertical="center"/>
    </xf>
    <xf numFmtId="0" fontId="0" fillId="38" borderId="43" xfId="0" applyFont="1" applyFill="1" applyBorder="1" applyAlignment="1">
      <alignment vertical="center"/>
    </xf>
    <xf numFmtId="182" fontId="0" fillId="38" borderId="58" xfId="0" applyNumberFormat="1" applyFont="1" applyFill="1" applyBorder="1" applyAlignment="1">
      <alignment horizontal="right" vertical="center"/>
    </xf>
    <xf numFmtId="0" fontId="0" fillId="31" borderId="0" xfId="0" applyFont="1" applyFill="1" applyBorder="1" applyAlignment="1">
      <alignment horizontal="center" vertical="center"/>
    </xf>
    <xf numFmtId="0" fontId="0" fillId="38" borderId="0" xfId="0" applyFont="1" applyFill="1" applyAlignment="1">
      <alignment vertical="center"/>
    </xf>
    <xf numFmtId="0" fontId="0" fillId="38" borderId="53" xfId="0" applyFont="1" applyFill="1" applyBorder="1" applyAlignment="1">
      <alignment horizontal="right" vertical="center"/>
    </xf>
    <xf numFmtId="0" fontId="0" fillId="38" borderId="43" xfId="0" applyFill="1" applyBorder="1" applyAlignment="1">
      <alignment vertical="center"/>
    </xf>
    <xf numFmtId="3" fontId="0" fillId="38" borderId="58" xfId="0" applyNumberFormat="1" applyFont="1" applyFill="1" applyBorder="1" applyAlignment="1">
      <alignment horizontal="center" vertical="center"/>
    </xf>
    <xf numFmtId="0" fontId="4" fillId="0" borderId="0" xfId="60">
      <alignment/>
      <protection/>
    </xf>
    <xf numFmtId="0" fontId="4" fillId="0" borderId="0" xfId="60" applyBorder="1">
      <alignment/>
      <protection/>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4" fillId="39" borderId="14" xfId="60" applyFill="1" applyBorder="1">
      <alignment/>
      <protection/>
    </xf>
    <xf numFmtId="0" fontId="4" fillId="39" borderId="46" xfId="60" applyFill="1" applyBorder="1">
      <alignment/>
      <protection/>
    </xf>
    <xf numFmtId="0" fontId="4" fillId="39" borderId="47" xfId="60" applyFill="1" applyBorder="1">
      <alignment/>
      <protection/>
    </xf>
    <xf numFmtId="0" fontId="4" fillId="39" borderId="24" xfId="60" applyFill="1" applyBorder="1">
      <alignment/>
      <protection/>
    </xf>
    <xf numFmtId="0" fontId="4" fillId="39" borderId="0" xfId="60" applyFill="1" applyBorder="1">
      <alignment/>
      <protection/>
    </xf>
    <xf numFmtId="0" fontId="4" fillId="39" borderId="17" xfId="60" applyFill="1" applyBorder="1">
      <alignment/>
      <protection/>
    </xf>
    <xf numFmtId="0" fontId="4" fillId="39" borderId="0" xfId="60" applyFill="1" applyBorder="1" applyAlignment="1">
      <alignment wrapText="1"/>
      <protection/>
    </xf>
    <xf numFmtId="173" fontId="4" fillId="39" borderId="0" xfId="60" applyNumberFormat="1" applyFill="1" applyBorder="1">
      <alignment/>
      <protection/>
    </xf>
    <xf numFmtId="0" fontId="4" fillId="39" borderId="53" xfId="60" applyFill="1" applyBorder="1">
      <alignment/>
      <protection/>
    </xf>
    <xf numFmtId="0" fontId="4" fillId="39" borderId="43" xfId="60" applyFill="1" applyBorder="1">
      <alignment/>
      <protection/>
    </xf>
    <xf numFmtId="0" fontId="4" fillId="39" borderId="54" xfId="60" applyFill="1" applyBorder="1">
      <alignment/>
      <protection/>
    </xf>
    <xf numFmtId="0" fontId="4" fillId="0" borderId="0" xfId="60" applyAlignment="1">
      <alignment vertical="center"/>
      <protection/>
    </xf>
    <xf numFmtId="0" fontId="4" fillId="39" borderId="24" xfId="60" applyFill="1" applyBorder="1" applyAlignment="1">
      <alignment vertical="center"/>
      <protection/>
    </xf>
    <xf numFmtId="0" fontId="50" fillId="39" borderId="0" xfId="60" applyFont="1" applyFill="1" applyBorder="1" applyAlignment="1">
      <alignment vertical="center"/>
      <protection/>
    </xf>
    <xf numFmtId="0" fontId="4" fillId="39" borderId="0" xfId="60" applyFill="1" applyBorder="1" applyAlignment="1">
      <alignment vertical="center"/>
      <protection/>
    </xf>
    <xf numFmtId="0" fontId="4" fillId="39" borderId="17" xfId="60" applyFill="1" applyBorder="1" applyAlignment="1">
      <alignment vertical="center"/>
      <protection/>
    </xf>
    <xf numFmtId="0" fontId="4" fillId="0" borderId="0" xfId="60" applyBorder="1" applyAlignment="1">
      <alignment vertical="center"/>
      <protection/>
    </xf>
    <xf numFmtId="0" fontId="4" fillId="39" borderId="0" xfId="60" applyFont="1" applyFill="1" applyBorder="1">
      <alignment/>
      <protection/>
    </xf>
    <xf numFmtId="0" fontId="4" fillId="0" borderId="0" xfId="60" applyAlignment="1">
      <alignment horizontal="left"/>
      <protection/>
    </xf>
    <xf numFmtId="0" fontId="0" fillId="0" borderId="0" xfId="0" applyFont="1" applyBorder="1" applyAlignment="1">
      <alignment horizontal="left" vertical="center"/>
    </xf>
    <xf numFmtId="0" fontId="0" fillId="0" borderId="0" xfId="0" applyFont="1" applyAlignment="1">
      <alignment horizontal="left" vertical="center"/>
    </xf>
    <xf numFmtId="0" fontId="7" fillId="36" borderId="14" xfId="0" applyFont="1" applyFill="1" applyBorder="1" applyAlignment="1">
      <alignment horizontal="centerContinuous" vertical="center"/>
    </xf>
    <xf numFmtId="0" fontId="13" fillId="36" borderId="46" xfId="0" applyFont="1" applyFill="1" applyBorder="1" applyAlignment="1">
      <alignment horizontal="centerContinuous" vertical="center"/>
    </xf>
    <xf numFmtId="0" fontId="13" fillId="36" borderId="47" xfId="0" applyFont="1" applyFill="1" applyBorder="1" applyAlignment="1">
      <alignment horizontal="centerContinuous" vertical="center"/>
    </xf>
    <xf numFmtId="0" fontId="0" fillId="0" borderId="0" xfId="0" applyFont="1" applyFill="1" applyBorder="1" applyAlignment="1">
      <alignment vertical="center"/>
    </xf>
    <xf numFmtId="0" fontId="13" fillId="36" borderId="53" xfId="0" applyFont="1" applyFill="1" applyBorder="1" applyAlignment="1">
      <alignment horizontal="centerContinuous" vertical="center"/>
    </xf>
    <xf numFmtId="0" fontId="13" fillId="36" borderId="43" xfId="0" applyFont="1" applyFill="1" applyBorder="1" applyAlignment="1">
      <alignment horizontal="centerContinuous" vertical="center"/>
    </xf>
    <xf numFmtId="0" fontId="13" fillId="36" borderId="54" xfId="0" applyFont="1" applyFill="1" applyBorder="1" applyAlignment="1">
      <alignment horizontal="centerContinuous" vertical="center"/>
    </xf>
    <xf numFmtId="0" fontId="9"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9" fillId="0" borderId="57" xfId="0" applyFont="1" applyBorder="1" applyAlignment="1">
      <alignment horizontal="center" vertical="center"/>
    </xf>
    <xf numFmtId="0" fontId="12" fillId="0" borderId="24"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2" fillId="0" borderId="32" xfId="0" applyNumberFormat="1" applyFont="1" applyBorder="1" applyAlignment="1">
      <alignment horizontal="center" vertical="center"/>
    </xf>
    <xf numFmtId="0" fontId="12" fillId="0" borderId="59" xfId="0" applyFont="1" applyBorder="1" applyAlignment="1">
      <alignment horizontal="right" vertical="center"/>
    </xf>
    <xf numFmtId="0" fontId="12" fillId="0" borderId="60" xfId="0" applyFont="1" applyBorder="1" applyAlignment="1">
      <alignment horizontal="center" vertical="center"/>
    </xf>
    <xf numFmtId="0" fontId="12" fillId="0" borderId="60" xfId="0" applyFont="1" applyBorder="1" applyAlignment="1">
      <alignment vertical="center"/>
    </xf>
    <xf numFmtId="181" fontId="12" fillId="0" borderId="61" xfId="0" applyNumberFormat="1" applyFont="1" applyBorder="1" applyAlignment="1">
      <alignment horizontal="center" vertical="center"/>
    </xf>
    <xf numFmtId="0" fontId="12" fillId="0" borderId="53" xfId="0" applyFont="1" applyBorder="1" applyAlignment="1">
      <alignment horizontal="left" vertical="center"/>
    </xf>
    <xf numFmtId="0" fontId="12" fillId="0" borderId="43" xfId="0" applyFont="1" applyBorder="1" applyAlignment="1">
      <alignment horizontal="center" vertical="center"/>
    </xf>
    <xf numFmtId="0" fontId="12" fillId="0" borderId="43" xfId="0" applyFont="1" applyBorder="1" applyAlignment="1">
      <alignment vertical="center"/>
    </xf>
    <xf numFmtId="182" fontId="12" fillId="0" borderId="58" xfId="0" applyNumberFormat="1" applyFont="1" applyBorder="1" applyAlignment="1">
      <alignment horizontal="center" vertical="center"/>
    </xf>
    <xf numFmtId="9" fontId="7" fillId="40" borderId="52" xfId="60" applyNumberFormat="1" applyFont="1" applyFill="1" applyBorder="1">
      <alignment/>
      <protection/>
    </xf>
    <xf numFmtId="0" fontId="4" fillId="40" borderId="27" xfId="60" applyFill="1" applyBorder="1">
      <alignment/>
      <protection/>
    </xf>
    <xf numFmtId="0" fontId="4" fillId="40" borderId="28" xfId="60" applyFill="1" applyBorder="1">
      <alignment/>
      <protection/>
    </xf>
    <xf numFmtId="0" fontId="4" fillId="0" borderId="30" xfId="60" applyFill="1" applyBorder="1" applyAlignment="1">
      <alignment horizontal="center"/>
      <protection/>
    </xf>
    <xf numFmtId="0" fontId="4" fillId="0" borderId="4" xfId="60" applyBorder="1" applyAlignment="1">
      <alignment horizontal="center"/>
      <protection/>
    </xf>
    <xf numFmtId="0" fontId="4" fillId="0" borderId="4" xfId="60" applyBorder="1">
      <alignment/>
      <protection/>
    </xf>
    <xf numFmtId="0" fontId="4" fillId="0" borderId="24" xfId="60" applyBorder="1">
      <alignment/>
      <protection/>
    </xf>
    <xf numFmtId="0" fontId="4" fillId="0" borderId="17" xfId="60" applyBorder="1">
      <alignment/>
      <protection/>
    </xf>
    <xf numFmtId="0" fontId="4" fillId="0" borderId="62" xfId="60" applyBorder="1" applyAlignment="1">
      <alignment horizontal="left"/>
      <protection/>
    </xf>
    <xf numFmtId="0" fontId="4" fillId="0" borderId="63" xfId="60" applyBorder="1">
      <alignment/>
      <protection/>
    </xf>
    <xf numFmtId="0" fontId="4" fillId="0" borderId="62" xfId="60" applyBorder="1">
      <alignment/>
      <protection/>
    </xf>
    <xf numFmtId="0" fontId="4" fillId="0" borderId="64" xfId="60" applyBorder="1">
      <alignment/>
      <protection/>
    </xf>
    <xf numFmtId="0" fontId="4" fillId="0" borderId="43" xfId="60" applyBorder="1">
      <alignment/>
      <protection/>
    </xf>
    <xf numFmtId="0" fontId="4" fillId="0" borderId="65" xfId="60" applyBorder="1">
      <alignment/>
      <protection/>
    </xf>
    <xf numFmtId="0" fontId="4" fillId="0" borderId="66" xfId="60" applyBorder="1">
      <alignment/>
      <protection/>
    </xf>
    <xf numFmtId="0" fontId="47" fillId="0" borderId="25" xfId="60" applyFont="1" applyBorder="1" applyAlignment="1">
      <alignment horizontal="center"/>
      <protection/>
    </xf>
    <xf numFmtId="0" fontId="47" fillId="0" borderId="26" xfId="60" applyFont="1" applyBorder="1" applyAlignment="1">
      <alignment horizontal="center"/>
      <protection/>
    </xf>
    <xf numFmtId="0" fontId="47" fillId="0" borderId="67" xfId="60" applyFont="1" applyBorder="1" applyAlignment="1">
      <alignment horizontal="center"/>
      <protection/>
    </xf>
    <xf numFmtId="0" fontId="4" fillId="0" borderId="44" xfId="60" applyBorder="1">
      <alignment/>
      <protection/>
    </xf>
    <xf numFmtId="0" fontId="4" fillId="0" borderId="42" xfId="60" applyBorder="1" applyAlignment="1">
      <alignment wrapText="1"/>
      <protection/>
    </xf>
    <xf numFmtId="0" fontId="4" fillId="0" borderId="68" xfId="60" applyBorder="1">
      <alignment/>
      <protection/>
    </xf>
    <xf numFmtId="0" fontId="4" fillId="0" borderId="53" xfId="60" applyBorder="1">
      <alignment/>
      <protection/>
    </xf>
    <xf numFmtId="0" fontId="4" fillId="0" borderId="54" xfId="60" applyBorder="1">
      <alignment/>
      <protection/>
    </xf>
    <xf numFmtId="0" fontId="2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center"/>
    </xf>
    <xf numFmtId="0" fontId="1" fillId="0" borderId="0" xfId="0" applyFont="1" applyAlignment="1">
      <alignment/>
    </xf>
    <xf numFmtId="0" fontId="10" fillId="0" borderId="0" xfId="0" applyFont="1" applyAlignment="1">
      <alignment/>
    </xf>
    <xf numFmtId="0" fontId="11" fillId="0" borderId="0" xfId="0" applyFont="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16" fillId="0" borderId="0" xfId="0" applyFont="1" applyAlignment="1" quotePrefix="1">
      <alignment/>
    </xf>
    <xf numFmtId="3" fontId="25"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13" fillId="0" borderId="0" xfId="0" applyFont="1" applyBorder="1" applyAlignment="1">
      <alignment horizontal="center" vertical="center"/>
    </xf>
    <xf numFmtId="3" fontId="36" fillId="0" borderId="30" xfId="0" applyNumberFormat="1" applyFont="1" applyBorder="1" applyAlignment="1">
      <alignment horizontal="center" vertical="center"/>
    </xf>
    <xf numFmtId="3" fontId="29" fillId="0" borderId="30" xfId="0" applyNumberFormat="1" applyFont="1" applyBorder="1" applyAlignment="1">
      <alignment horizontal="center" vertical="center"/>
    </xf>
    <xf numFmtId="0" fontId="13" fillId="0" borderId="27" xfId="0" applyFont="1" applyBorder="1" applyAlignment="1">
      <alignment horizontal="center" vertical="center"/>
    </xf>
    <xf numFmtId="3" fontId="21" fillId="0" borderId="27" xfId="0" applyNumberFormat="1" applyFont="1" applyBorder="1" applyAlignment="1">
      <alignment horizontal="center" vertical="center"/>
    </xf>
    <xf numFmtId="0" fontId="0" fillId="0" borderId="27" xfId="0" applyBorder="1" applyAlignment="1">
      <alignment vertical="center"/>
    </xf>
    <xf numFmtId="0" fontId="6" fillId="0" borderId="27" xfId="0" applyFont="1" applyBorder="1" applyAlignment="1">
      <alignment horizontal="center" vertical="center"/>
    </xf>
    <xf numFmtId="0" fontId="0" fillId="0" borderId="27" xfId="0" applyBorder="1" applyAlignment="1">
      <alignment horizontal="centerContinuous" vertical="center"/>
    </xf>
    <xf numFmtId="0" fontId="0" fillId="0" borderId="27" xfId="0" applyBorder="1" applyAlignment="1">
      <alignment horizontal="centerContinuous" vertical="center" wrapText="1"/>
    </xf>
    <xf numFmtId="0" fontId="0" fillId="0" borderId="27" xfId="0" applyBorder="1" applyAlignment="1" applyProtection="1">
      <alignment horizontal="centerContinuous" vertical="center"/>
      <protection/>
    </xf>
    <xf numFmtId="181" fontId="32" fillId="0" borderId="0" xfId="0" applyNumberFormat="1" applyFont="1" applyBorder="1" applyAlignment="1">
      <alignment horizontal="right" vertical="center" wrapText="1"/>
    </xf>
    <xf numFmtId="3" fontId="35" fillId="0" borderId="33" xfId="59" applyNumberFormat="1" applyFont="1" applyBorder="1" applyAlignment="1">
      <alignment horizontal="center" vertical="center" wrapText="1"/>
      <protection/>
    </xf>
    <xf numFmtId="0" fontId="0" fillId="36" borderId="12" xfId="0" applyFill="1" applyBorder="1" applyAlignment="1">
      <alignment horizontal="centerContinuous" vertical="center"/>
    </xf>
    <xf numFmtId="0" fontId="0" fillId="0" borderId="0" xfId="0" applyFont="1" applyAlignment="1">
      <alignment vertical="center" wrapText="1"/>
    </xf>
    <xf numFmtId="0" fontId="0" fillId="0" borderId="15" xfId="0" applyFont="1" applyBorder="1" applyAlignment="1">
      <alignment horizontal="center" vertical="center" wrapText="1"/>
    </xf>
    <xf numFmtId="0" fontId="29" fillId="0" borderId="54" xfId="0" applyFont="1" applyBorder="1" applyAlignment="1">
      <alignment vertical="center" wrapText="1"/>
    </xf>
    <xf numFmtId="0" fontId="0" fillId="0" borderId="28" xfId="0" applyBorder="1" applyAlignment="1">
      <alignment vertical="center"/>
    </xf>
    <xf numFmtId="0" fontId="26" fillId="0" borderId="17" xfId="0" applyFont="1" applyBorder="1" applyAlignment="1">
      <alignment horizontal="left" vertical="center" wrapText="1"/>
    </xf>
    <xf numFmtId="3" fontId="0" fillId="0" borderId="0" xfId="59" applyNumberFormat="1" applyFont="1" applyAlignment="1">
      <alignment horizontal="right" vertical="center"/>
      <protection/>
    </xf>
    <xf numFmtId="0" fontId="13" fillId="0" borderId="23" xfId="0" applyFont="1" applyBorder="1" applyAlignment="1">
      <alignment horizontal="center" vertical="center"/>
    </xf>
    <xf numFmtId="3" fontId="21" fillId="0" borderId="69"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69" xfId="0" applyNumberFormat="1" applyFont="1" applyBorder="1" applyAlignment="1">
      <alignment horizontal="center" vertical="center"/>
    </xf>
    <xf numFmtId="3" fontId="36" fillId="0" borderId="51" xfId="0" applyNumberFormat="1" applyFont="1" applyBorder="1" applyAlignment="1">
      <alignment horizontal="center" vertical="center"/>
    </xf>
    <xf numFmtId="3" fontId="29" fillId="0" borderId="51" xfId="0" applyNumberFormat="1" applyFont="1" applyBorder="1" applyAlignment="1">
      <alignment horizontal="center" vertical="center"/>
    </xf>
    <xf numFmtId="3" fontId="29" fillId="0" borderId="70" xfId="0" applyNumberFormat="1" applyFont="1" applyBorder="1" applyAlignment="1">
      <alignment horizontal="center" vertical="center"/>
    </xf>
    <xf numFmtId="3" fontId="36" fillId="0" borderId="69" xfId="0" applyNumberFormat="1" applyFont="1" applyBorder="1" applyAlignment="1">
      <alignment horizontal="center" vertical="center"/>
    </xf>
    <xf numFmtId="3" fontId="29" fillId="0" borderId="69" xfId="0" applyNumberFormat="1" applyFont="1" applyBorder="1" applyAlignment="1">
      <alignment horizontal="center" vertical="center"/>
    </xf>
    <xf numFmtId="3" fontId="29" fillId="0" borderId="71" xfId="0" applyNumberFormat="1" applyFont="1" applyBorder="1" applyAlignment="1">
      <alignment horizontal="center" vertical="center"/>
    </xf>
    <xf numFmtId="3" fontId="25" fillId="0" borderId="72" xfId="0" applyNumberFormat="1" applyFont="1" applyBorder="1" applyAlignment="1">
      <alignment horizontal="center" vertical="center"/>
    </xf>
    <xf numFmtId="196" fontId="10" fillId="0" borderId="0" xfId="49" applyNumberFormat="1" applyFont="1" applyAlignment="1">
      <alignment wrapText="1"/>
    </xf>
    <xf numFmtId="0" fontId="0" fillId="0" borderId="0" xfId="0" applyFont="1" applyAlignment="1">
      <alignment/>
    </xf>
    <xf numFmtId="9" fontId="36" fillId="37" borderId="40" xfId="57" applyFont="1" applyFill="1" applyBorder="1" applyAlignment="1" applyProtection="1">
      <alignment horizontal="right" vertical="center" wrapText="1"/>
      <protection locked="0"/>
    </xf>
    <xf numFmtId="0" fontId="36"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alignment horizontal="centerContinuous" vertical="center"/>
    </xf>
    <xf numFmtId="0" fontId="34" fillId="0" borderId="0" xfId="0" applyFont="1" applyAlignment="1">
      <alignment vertical="center"/>
    </xf>
    <xf numFmtId="0" fontId="34" fillId="0" borderId="0" xfId="0" applyFont="1" applyBorder="1" applyAlignment="1">
      <alignment horizontal="centerContinuous" vertical="center"/>
    </xf>
    <xf numFmtId="0" fontId="34" fillId="0" borderId="17" xfId="0" applyFont="1" applyBorder="1" applyAlignment="1">
      <alignment vertical="center"/>
    </xf>
    <xf numFmtId="0" fontId="29" fillId="0" borderId="53" xfId="0" applyFont="1" applyBorder="1" applyAlignment="1">
      <alignment horizontal="left" vertical="center"/>
    </xf>
    <xf numFmtId="0" fontId="29" fillId="0" borderId="43" xfId="0" applyFont="1" applyBorder="1" applyAlignment="1">
      <alignment horizontal="centerContinuous" vertical="center" wrapText="1"/>
    </xf>
    <xf numFmtId="0" fontId="29" fillId="0" borderId="43" xfId="0" applyFont="1" applyBorder="1" applyAlignment="1">
      <alignment/>
    </xf>
    <xf numFmtId="175" fontId="57" fillId="37" borderId="73" xfId="0" applyNumberFormat="1" applyFont="1" applyFill="1" applyBorder="1" applyAlignment="1" applyProtection="1">
      <alignment horizontal="right" vertical="center" wrapText="1"/>
      <protection locked="0"/>
    </xf>
    <xf numFmtId="0" fontId="27" fillId="0" borderId="0" xfId="0" applyFont="1" applyAlignment="1">
      <alignment horizontal="centerContinuous" vertical="center"/>
    </xf>
    <xf numFmtId="0" fontId="27" fillId="0" borderId="0" xfId="0" applyFont="1" applyAlignment="1">
      <alignment vertical="center"/>
    </xf>
    <xf numFmtId="0" fontId="27" fillId="0" borderId="43" xfId="0" applyFont="1" applyBorder="1" applyAlignment="1">
      <alignment horizontal="centerContinuous" vertical="center"/>
    </xf>
    <xf numFmtId="0" fontId="27" fillId="0" borderId="54" xfId="0" applyFont="1" applyBorder="1" applyAlignment="1">
      <alignment vertical="center"/>
    </xf>
    <xf numFmtId="0" fontId="29" fillId="0" borderId="74" xfId="0" applyFont="1" applyBorder="1" applyAlignment="1">
      <alignment horizontal="left" vertical="center"/>
    </xf>
    <xf numFmtId="3" fontId="23" fillId="0" borderId="75" xfId="0" applyNumberFormat="1" applyFont="1" applyBorder="1" applyAlignment="1">
      <alignment horizontal="center" vertical="center" wrapText="1"/>
    </xf>
    <xf numFmtId="0" fontId="23" fillId="0" borderId="75" xfId="0" applyFont="1" applyBorder="1" applyAlignment="1">
      <alignment vertical="center" wrapText="1"/>
    </xf>
    <xf numFmtId="3" fontId="38" fillId="0" borderId="75" xfId="0" applyNumberFormat="1" applyFont="1" applyBorder="1" applyAlignment="1">
      <alignment horizontal="center" vertical="center" wrapText="1"/>
    </xf>
    <xf numFmtId="3" fontId="0" fillId="0" borderId="76" xfId="59" applyNumberFormat="1" applyFont="1" applyBorder="1" applyAlignment="1">
      <alignment horizontal="center" vertical="center"/>
      <protection/>
    </xf>
    <xf numFmtId="3" fontId="19" fillId="0" borderId="75" xfId="0" applyNumberFormat="1" applyFont="1" applyBorder="1" applyAlignment="1">
      <alignment horizontal="center" vertical="center"/>
    </xf>
    <xf numFmtId="3" fontId="19" fillId="0" borderId="75" xfId="0" applyNumberFormat="1" applyFont="1" applyBorder="1" applyAlignment="1">
      <alignment vertical="center"/>
    </xf>
    <xf numFmtId="3" fontId="34" fillId="0" borderId="75" xfId="59" applyNumberFormat="1" applyFont="1" applyBorder="1" applyAlignment="1">
      <alignment vertical="center"/>
      <protection/>
    </xf>
    <xf numFmtId="3" fontId="27" fillId="0" borderId="75" xfId="59" applyNumberFormat="1" applyFont="1" applyBorder="1" applyAlignment="1">
      <alignment vertical="center"/>
      <protection/>
    </xf>
    <xf numFmtId="3" fontId="27" fillId="0" borderId="58" xfId="59" applyNumberFormat="1" applyFont="1" applyBorder="1" applyAlignment="1">
      <alignment vertical="center"/>
      <protection/>
    </xf>
    <xf numFmtId="0" fontId="9" fillId="0" borderId="0" xfId="0" applyFont="1" applyAlignment="1">
      <alignmen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0" fillId="0" borderId="16" xfId="0" applyBorder="1" applyAlignment="1">
      <alignment vertical="center"/>
    </xf>
    <xf numFmtId="0" fontId="58" fillId="0" borderId="30" xfId="0" applyFont="1" applyBorder="1" applyAlignment="1">
      <alignment horizontal="center" vertical="center" wrapText="1"/>
    </xf>
    <xf numFmtId="3" fontId="58" fillId="0" borderId="3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16" xfId="0" applyFont="1" applyBorder="1" applyAlignment="1">
      <alignment horizontal="center" vertical="center" wrapText="1"/>
    </xf>
    <xf numFmtId="14" fontId="12" fillId="0" borderId="33" xfId="0" applyNumberFormat="1" applyFont="1" applyBorder="1" applyAlignment="1">
      <alignment horizontal="center" vertical="center"/>
    </xf>
    <xf numFmtId="0" fontId="13" fillId="36" borderId="15" xfId="0" applyFont="1" applyFill="1" applyBorder="1" applyAlignment="1">
      <alignment horizontal="center" vertical="center"/>
    </xf>
    <xf numFmtId="3" fontId="21" fillId="36" borderId="30" xfId="0" applyNumberFormat="1" applyFont="1" applyFill="1" applyBorder="1" applyAlignment="1">
      <alignment horizontal="center" vertical="center"/>
    </xf>
    <xf numFmtId="3" fontId="21" fillId="36" borderId="0" xfId="0" applyNumberFormat="1" applyFont="1" applyFill="1" applyBorder="1" applyAlignment="1">
      <alignment horizontal="center" vertical="center"/>
    </xf>
    <xf numFmtId="3" fontId="25" fillId="36" borderId="30" xfId="0" applyNumberFormat="1" applyFont="1" applyFill="1" applyBorder="1" applyAlignment="1">
      <alignment horizontal="center" vertical="center"/>
    </xf>
    <xf numFmtId="3" fontId="41" fillId="36" borderId="30" xfId="0" applyNumberFormat="1" applyFont="1" applyFill="1" applyBorder="1" applyAlignment="1">
      <alignment horizontal="center" vertical="center"/>
    </xf>
    <xf numFmtId="3" fontId="41" fillId="36" borderId="16" xfId="0" applyNumberFormat="1" applyFont="1" applyFill="1" applyBorder="1" applyAlignment="1">
      <alignment horizontal="center" vertical="center"/>
    </xf>
    <xf numFmtId="3" fontId="41" fillId="36" borderId="33" xfId="0" applyNumberFormat="1" applyFont="1" applyFill="1" applyBorder="1" applyAlignment="1">
      <alignment horizontal="center" vertical="center"/>
    </xf>
    <xf numFmtId="3" fontId="36" fillId="36" borderId="30" xfId="0" applyNumberFormat="1" applyFont="1" applyFill="1" applyBorder="1" applyAlignment="1">
      <alignment horizontal="center" vertical="center"/>
    </xf>
    <xf numFmtId="3" fontId="29" fillId="36" borderId="30" xfId="0" applyNumberFormat="1" applyFont="1" applyFill="1" applyBorder="1" applyAlignment="1">
      <alignment horizontal="center" vertical="center"/>
    </xf>
    <xf numFmtId="3" fontId="29" fillId="36" borderId="32" xfId="0" applyNumberFormat="1" applyFont="1" applyFill="1" applyBorder="1" applyAlignment="1">
      <alignment horizontal="center" vertical="center"/>
    </xf>
    <xf numFmtId="0" fontId="13" fillId="36" borderId="76" xfId="0" applyFont="1" applyFill="1" applyBorder="1" applyAlignment="1">
      <alignment horizontal="center" vertical="center"/>
    </xf>
    <xf numFmtId="3" fontId="21" fillId="36" borderId="75" xfId="0" applyNumberFormat="1" applyFont="1" applyFill="1" applyBorder="1" applyAlignment="1">
      <alignment horizontal="center" vertical="center"/>
    </xf>
    <xf numFmtId="3" fontId="25" fillId="36" borderId="75" xfId="0" applyNumberFormat="1" applyFont="1" applyFill="1" applyBorder="1" applyAlignment="1">
      <alignment horizontal="center" vertical="center"/>
    </xf>
    <xf numFmtId="3" fontId="41" fillId="36" borderId="75" xfId="0" applyNumberFormat="1" applyFont="1" applyFill="1" applyBorder="1" applyAlignment="1">
      <alignment horizontal="center" vertical="center"/>
    </xf>
    <xf numFmtId="3" fontId="36" fillId="36" borderId="75" xfId="0" applyNumberFormat="1" applyFont="1" applyFill="1" applyBorder="1" applyAlignment="1">
      <alignment horizontal="center" vertical="center"/>
    </xf>
    <xf numFmtId="3" fontId="29" fillId="36" borderId="75" xfId="0" applyNumberFormat="1" applyFont="1" applyFill="1" applyBorder="1" applyAlignment="1">
      <alignment horizontal="center" vertical="center"/>
    </xf>
    <xf numFmtId="3" fontId="29" fillId="36" borderId="58" xfId="0" applyNumberFormat="1" applyFont="1" applyFill="1" applyBorder="1" applyAlignment="1">
      <alignment horizontal="center" vertical="center"/>
    </xf>
    <xf numFmtId="3" fontId="21" fillId="36" borderId="16" xfId="0" applyNumberFormat="1" applyFont="1" applyFill="1" applyBorder="1" applyAlignment="1">
      <alignment horizontal="center" vertical="center"/>
    </xf>
    <xf numFmtId="3" fontId="25" fillId="36" borderId="33" xfId="0" applyNumberFormat="1" applyFont="1" applyFill="1" applyBorder="1" applyAlignment="1">
      <alignment horizontal="center" vertical="center"/>
    </xf>
    <xf numFmtId="3" fontId="36" fillId="36" borderId="16" xfId="0" applyNumberFormat="1" applyFont="1" applyFill="1" applyBorder="1" applyAlignment="1">
      <alignment horizontal="center" vertical="center"/>
    </xf>
    <xf numFmtId="3" fontId="29" fillId="36" borderId="16" xfId="0" applyNumberFormat="1" applyFont="1" applyFill="1" applyBorder="1" applyAlignment="1">
      <alignment horizontal="center" vertical="center"/>
    </xf>
    <xf numFmtId="3" fontId="21" fillId="36" borderId="73" xfId="0" applyNumberFormat="1" applyFont="1" applyFill="1" applyBorder="1" applyAlignment="1">
      <alignment horizontal="center" vertical="center"/>
    </xf>
    <xf numFmtId="3" fontId="25" fillId="36" borderId="77" xfId="0" applyNumberFormat="1" applyFont="1" applyFill="1" applyBorder="1" applyAlignment="1">
      <alignment horizontal="center" vertical="center"/>
    </xf>
    <xf numFmtId="3" fontId="25"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3" fontId="36" fillId="36" borderId="73" xfId="0" applyNumberFormat="1" applyFont="1" applyFill="1" applyBorder="1" applyAlignment="1">
      <alignment horizontal="center" vertical="center"/>
    </xf>
    <xf numFmtId="3" fontId="29" fillId="36" borderId="73" xfId="0" applyNumberFormat="1" applyFont="1" applyFill="1" applyBorder="1" applyAlignment="1">
      <alignment horizontal="center" vertical="center"/>
    </xf>
    <xf numFmtId="9" fontId="33" fillId="0" borderId="16" xfId="0" applyNumberFormat="1" applyFont="1" applyFill="1" applyBorder="1" applyAlignment="1">
      <alignment horizontal="right" vertical="center" wrapText="1"/>
    </xf>
    <xf numFmtId="0" fontId="33" fillId="0" borderId="0" xfId="0" applyFont="1" applyBorder="1" applyAlignment="1">
      <alignment vertical="center"/>
    </xf>
    <xf numFmtId="1" fontId="36" fillId="0" borderId="40" xfId="0" applyNumberFormat="1" applyFont="1" applyFill="1" applyBorder="1" applyAlignment="1" applyProtection="1">
      <alignment horizontal="right" vertical="center" wrapText="1"/>
      <protection locked="0"/>
    </xf>
    <xf numFmtId="174" fontId="29" fillId="37" borderId="40" xfId="0" applyNumberFormat="1" applyFont="1" applyFill="1" applyBorder="1" applyAlignment="1" applyProtection="1">
      <alignment horizontal="right" vertical="center" wrapText="1"/>
      <protection locked="0"/>
    </xf>
    <xf numFmtId="174" fontId="36" fillId="37" borderId="38" xfId="0" applyNumberFormat="1" applyFont="1" applyFill="1" applyBorder="1" applyAlignment="1" applyProtection="1">
      <alignment horizontal="right" vertical="center" wrapText="1"/>
      <protection locked="0"/>
    </xf>
    <xf numFmtId="174" fontId="29" fillId="37" borderId="38" xfId="0" applyNumberFormat="1" applyFont="1" applyFill="1" applyBorder="1" applyAlignment="1" applyProtection="1">
      <alignment horizontal="right" vertical="center" wrapText="1"/>
      <protection locked="0"/>
    </xf>
    <xf numFmtId="174" fontId="29" fillId="37" borderId="53" xfId="0" applyNumberFormat="1" applyFont="1" applyFill="1" applyBorder="1" applyAlignment="1" applyProtection="1">
      <alignment horizontal="right" vertical="center" wrapText="1"/>
      <protection locked="0"/>
    </xf>
    <xf numFmtId="174" fontId="36" fillId="37" borderId="39" xfId="0" applyNumberFormat="1" applyFont="1" applyFill="1" applyBorder="1" applyAlignment="1" applyProtection="1">
      <alignment horizontal="right" vertical="center" wrapText="1"/>
      <protection locked="0"/>
    </xf>
    <xf numFmtId="174" fontId="29" fillId="37" borderId="39" xfId="0" applyNumberFormat="1" applyFont="1" applyFill="1" applyBorder="1" applyAlignment="1" applyProtection="1">
      <alignment horizontal="right" vertical="center" wrapText="1"/>
      <protection locked="0"/>
    </xf>
    <xf numFmtId="174" fontId="29" fillId="37" borderId="43" xfId="0" applyNumberFormat="1" applyFont="1" applyFill="1" applyBorder="1" applyAlignment="1" applyProtection="1">
      <alignment horizontal="right" vertical="center" wrapText="1"/>
      <protection locked="0"/>
    </xf>
    <xf numFmtId="0" fontId="12" fillId="0" borderId="0" xfId="0" applyFont="1" applyAlignment="1">
      <alignment vertical="center"/>
    </xf>
    <xf numFmtId="0" fontId="15" fillId="0" borderId="30" xfId="0" applyFont="1" applyBorder="1" applyAlignment="1">
      <alignment vertical="center"/>
    </xf>
    <xf numFmtId="0" fontId="1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33" fillId="0" borderId="30" xfId="0" applyFont="1" applyBorder="1" applyAlignment="1">
      <alignment horizontal="center" vertical="center" wrapText="1"/>
    </xf>
    <xf numFmtId="0" fontId="44" fillId="0" borderId="30" xfId="0" applyFont="1" applyBorder="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vertical="center" wrapText="1"/>
    </xf>
    <xf numFmtId="0" fontId="12" fillId="0" borderId="76" xfId="0" applyFont="1" applyBorder="1" applyAlignment="1">
      <alignment vertical="center" wrapText="1"/>
    </xf>
    <xf numFmtId="0" fontId="15" fillId="0" borderId="75" xfId="0" applyFont="1" applyBorder="1" applyAlignment="1">
      <alignment vertical="center" wrapText="1"/>
    </xf>
    <xf numFmtId="3" fontId="24" fillId="0" borderId="75" xfId="0" applyNumberFormat="1" applyFont="1" applyBorder="1" applyAlignment="1">
      <alignment horizontal="center" vertical="center" wrapText="1"/>
    </xf>
    <xf numFmtId="0" fontId="24" fillId="0" borderId="75" xfId="0" applyFont="1" applyBorder="1" applyAlignment="1">
      <alignment vertical="center" wrapText="1"/>
    </xf>
    <xf numFmtId="3" fontId="58" fillId="0" borderId="75" xfId="0" applyNumberFormat="1" applyFont="1" applyBorder="1" applyAlignment="1">
      <alignment horizontal="center" vertical="center" wrapText="1"/>
    </xf>
    <xf numFmtId="0" fontId="58" fillId="0" borderId="75" xfId="0" applyFont="1" applyBorder="1" applyAlignment="1">
      <alignment vertical="center" wrapText="1"/>
    </xf>
    <xf numFmtId="0" fontId="33" fillId="0" borderId="75" xfId="0" applyFont="1" applyBorder="1" applyAlignment="1">
      <alignment vertical="center" wrapText="1"/>
    </xf>
    <xf numFmtId="0" fontId="44" fillId="0" borderId="75" xfId="0" applyFont="1" applyBorder="1" applyAlignment="1">
      <alignment vertical="center" wrapText="1"/>
    </xf>
    <xf numFmtId="0" fontId="44" fillId="0" borderId="58" xfId="0" applyFont="1" applyBorder="1" applyAlignment="1">
      <alignment vertical="center" wrapText="1"/>
    </xf>
    <xf numFmtId="0" fontId="15" fillId="0" borderId="30" xfId="0" applyFont="1" applyBorder="1" applyAlignment="1">
      <alignment horizontal="center" vertical="center"/>
    </xf>
    <xf numFmtId="0" fontId="15" fillId="0" borderId="16" xfId="0" applyFont="1" applyBorder="1" applyAlignment="1">
      <alignment horizontal="center" vertical="center" wrapText="1"/>
    </xf>
    <xf numFmtId="0" fontId="12"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4" fillId="0" borderId="4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44" fillId="0" borderId="54" xfId="0" applyFont="1" applyBorder="1" applyAlignment="1">
      <alignment vertical="center" wrapText="1"/>
    </xf>
    <xf numFmtId="0" fontId="33" fillId="0" borderId="77" xfId="0" applyFont="1" applyBorder="1" applyAlignment="1">
      <alignment vertical="center" wrapText="1"/>
    </xf>
    <xf numFmtId="0" fontId="4" fillId="0" borderId="0" xfId="60" applyFont="1" applyBorder="1" applyAlignment="1">
      <alignment horizontal="left" wrapText="1"/>
      <protection/>
    </xf>
    <xf numFmtId="0" fontId="61" fillId="0" borderId="0" xfId="60" applyFont="1">
      <alignment/>
      <protection/>
    </xf>
    <xf numFmtId="0" fontId="4" fillId="0" borderId="0" xfId="60" applyFont="1">
      <alignment/>
      <protection/>
    </xf>
    <xf numFmtId="0" fontId="4" fillId="0" borderId="15" xfId="60" applyFill="1" applyBorder="1" applyAlignment="1">
      <alignment horizontal="center"/>
      <protection/>
    </xf>
    <xf numFmtId="2" fontId="4" fillId="41" borderId="62" xfId="60" applyNumberFormat="1" applyFill="1" applyBorder="1" applyAlignment="1">
      <alignment horizontal="center"/>
      <protection/>
    </xf>
    <xf numFmtId="2" fontId="4" fillId="41" borderId="63" xfId="60" applyNumberFormat="1" applyFill="1" applyBorder="1" applyAlignment="1">
      <alignment horizontal="center"/>
      <protection/>
    </xf>
    <xf numFmtId="2" fontId="4" fillId="0" borderId="62" xfId="60" applyNumberFormat="1" applyBorder="1" applyAlignment="1">
      <alignment horizontal="center"/>
      <protection/>
    </xf>
    <xf numFmtId="2" fontId="4" fillId="0" borderId="63" xfId="60" applyNumberFormat="1" applyBorder="1" applyAlignment="1">
      <alignment horizontal="center"/>
      <protection/>
    </xf>
    <xf numFmtId="0" fontId="4" fillId="41" borderId="78" xfId="60" applyFill="1" applyBorder="1">
      <alignment/>
      <protection/>
    </xf>
    <xf numFmtId="0" fontId="4" fillId="41" borderId="79" xfId="60" applyFill="1" applyBorder="1">
      <alignment/>
      <protection/>
    </xf>
    <xf numFmtId="0" fontId="4" fillId="41" borderId="24" xfId="60" applyFill="1" applyBorder="1">
      <alignment/>
      <protection/>
    </xf>
    <xf numFmtId="0" fontId="4" fillId="41" borderId="17" xfId="60" applyFill="1" applyBorder="1">
      <alignment/>
      <protection/>
    </xf>
    <xf numFmtId="2" fontId="4" fillId="41" borderId="62" xfId="60" applyNumberFormat="1" applyFill="1" applyBorder="1">
      <alignment/>
      <protection/>
    </xf>
    <xf numFmtId="2" fontId="4" fillId="41" borderId="63" xfId="60" applyNumberFormat="1" applyFill="1" applyBorder="1">
      <alignment/>
      <protection/>
    </xf>
    <xf numFmtId="2" fontId="4" fillId="0" borderId="62" xfId="60" applyNumberFormat="1" applyBorder="1">
      <alignment/>
      <protection/>
    </xf>
    <xf numFmtId="2" fontId="4" fillId="0" borderId="63" xfId="60" applyNumberFormat="1" applyBorder="1">
      <alignment/>
      <protection/>
    </xf>
    <xf numFmtId="2" fontId="4" fillId="0" borderId="64" xfId="60" applyNumberFormat="1" applyBorder="1">
      <alignment/>
      <protection/>
    </xf>
    <xf numFmtId="2" fontId="4" fillId="0" borderId="66" xfId="60" applyNumberFormat="1" applyBorder="1">
      <alignment/>
      <protection/>
    </xf>
    <xf numFmtId="0" fontId="4" fillId="0" borderId="62" xfId="60" applyBorder="1" applyAlignment="1">
      <alignment horizontal="center"/>
      <protection/>
    </xf>
    <xf numFmtId="2" fontId="4" fillId="41" borderId="32" xfId="60" applyNumberFormat="1" applyFill="1" applyBorder="1" applyAlignment="1">
      <alignment horizontal="center"/>
      <protection/>
    </xf>
    <xf numFmtId="0" fontId="4" fillId="41" borderId="48" xfId="60" applyFill="1" applyBorder="1" applyAlignment="1">
      <alignment horizontal="left"/>
      <protection/>
    </xf>
    <xf numFmtId="0" fontId="4" fillId="41" borderId="50" xfId="60" applyFill="1" applyBorder="1">
      <alignment/>
      <protection/>
    </xf>
    <xf numFmtId="0" fontId="4" fillId="0" borderId="48" xfId="60" applyBorder="1" applyAlignment="1">
      <alignment horizontal="left"/>
      <protection/>
    </xf>
    <xf numFmtId="0" fontId="4" fillId="0" borderId="50" xfId="60" applyBorder="1">
      <alignment/>
      <protection/>
    </xf>
    <xf numFmtId="0" fontId="4" fillId="41" borderId="48" xfId="60" applyFont="1" applyFill="1" applyBorder="1" applyAlignment="1">
      <alignment horizontal="left"/>
      <protection/>
    </xf>
    <xf numFmtId="0" fontId="4" fillId="41" borderId="48" xfId="60" applyFill="1" applyBorder="1">
      <alignment/>
      <protection/>
    </xf>
    <xf numFmtId="0" fontId="4" fillId="0" borderId="48" xfId="60" applyBorder="1">
      <alignment/>
      <protection/>
    </xf>
    <xf numFmtId="0" fontId="4" fillId="0" borderId="80" xfId="60" applyBorder="1">
      <alignment/>
      <protection/>
    </xf>
    <xf numFmtId="0" fontId="4" fillId="0" borderId="81" xfId="60" applyBorder="1">
      <alignment/>
      <protection/>
    </xf>
    <xf numFmtId="0" fontId="4" fillId="0" borderId="79" xfId="60" applyBorder="1">
      <alignment/>
      <protection/>
    </xf>
    <xf numFmtId="0" fontId="4" fillId="0" borderId="45" xfId="60" applyBorder="1">
      <alignment/>
      <protection/>
    </xf>
    <xf numFmtId="9" fontId="7" fillId="36" borderId="52" xfId="60" applyNumberFormat="1" applyFont="1" applyFill="1" applyBorder="1">
      <alignment/>
      <protection/>
    </xf>
    <xf numFmtId="0" fontId="4" fillId="36" borderId="27" xfId="60" applyFill="1" applyBorder="1">
      <alignment/>
      <protection/>
    </xf>
    <xf numFmtId="0" fontId="4" fillId="36" borderId="28" xfId="60" applyFill="1" applyBorder="1">
      <alignment/>
      <protection/>
    </xf>
    <xf numFmtId="0" fontId="4" fillId="0" borderId="24" xfId="60" applyFont="1" applyBorder="1">
      <alignment/>
      <protection/>
    </xf>
    <xf numFmtId="0" fontId="4" fillId="0" borderId="24" xfId="60" applyFont="1" applyBorder="1" quotePrefix="1">
      <alignment/>
      <protection/>
    </xf>
    <xf numFmtId="0" fontId="4" fillId="0" borderId="0" xfId="60" applyFont="1" applyBorder="1">
      <alignment/>
      <protection/>
    </xf>
    <xf numFmtId="0" fontId="4" fillId="0" borderId="24" xfId="60" applyFont="1" applyBorder="1" applyAlignment="1">
      <alignment horizontal="center"/>
      <protection/>
    </xf>
    <xf numFmtId="0" fontId="4" fillId="0" borderId="0" xfId="60" applyBorder="1" applyAlignment="1">
      <alignment horizontal="center"/>
      <protection/>
    </xf>
    <xf numFmtId="0" fontId="4" fillId="0" borderId="24" xfId="60" applyFont="1" applyBorder="1" applyAlignment="1">
      <alignment horizontal="left" wrapText="1"/>
      <protection/>
    </xf>
    <xf numFmtId="0" fontId="4" fillId="0" borderId="24" xfId="60" applyBorder="1" applyAlignment="1">
      <alignment horizontal="left" wrapText="1"/>
      <protection/>
    </xf>
    <xf numFmtId="0" fontId="4" fillId="0" borderId="0" xfId="60" applyBorder="1" applyAlignment="1">
      <alignment horizontal="left" wrapText="1"/>
      <protection/>
    </xf>
    <xf numFmtId="0" fontId="4" fillId="0" borderId="24" xfId="60" applyFont="1" applyBorder="1" applyAlignment="1" quotePrefix="1">
      <alignment horizontal="left" wrapText="1"/>
      <protection/>
    </xf>
    <xf numFmtId="0" fontId="4" fillId="0" borderId="24" xfId="60" applyFont="1" applyBorder="1" applyAlignment="1">
      <alignment horizontal="center" wrapText="1"/>
      <protection/>
    </xf>
    <xf numFmtId="0" fontId="1" fillId="0" borderId="24" xfId="60" applyFont="1" applyBorder="1">
      <alignment/>
      <protection/>
    </xf>
    <xf numFmtId="0" fontId="1" fillId="0" borderId="0" xfId="60" applyFont="1" applyBorder="1">
      <alignment/>
      <protection/>
    </xf>
    <xf numFmtId="0" fontId="4" fillId="0" borderId="24" xfId="60" applyFont="1" applyBorder="1" applyAlignment="1">
      <alignment horizontal="right" vertical="top"/>
      <protection/>
    </xf>
    <xf numFmtId="0" fontId="4" fillId="0" borderId="24" xfId="60" applyFont="1" applyBorder="1" applyAlignment="1">
      <alignment horizontal="right" vertical="top" wrapText="1"/>
      <protection/>
    </xf>
    <xf numFmtId="0" fontId="4" fillId="0" borderId="0" xfId="60" applyFont="1" applyBorder="1" quotePrefix="1">
      <alignment/>
      <protection/>
    </xf>
    <xf numFmtId="0" fontId="4" fillId="0" borderId="11" xfId="60" applyFont="1" applyBorder="1">
      <alignment/>
      <protection/>
    </xf>
    <xf numFmtId="0" fontId="4" fillId="0" borderId="82" xfId="60" applyFont="1" applyBorder="1">
      <alignment/>
      <protection/>
    </xf>
    <xf numFmtId="0" fontId="4" fillId="0" borderId="22" xfId="60" applyFont="1" applyBorder="1">
      <alignment/>
      <protection/>
    </xf>
    <xf numFmtId="0" fontId="4" fillId="0" borderId="27" xfId="60" applyFont="1" applyBorder="1">
      <alignment/>
      <protection/>
    </xf>
    <xf numFmtId="0" fontId="4" fillId="0" borderId="83" xfId="60" applyFont="1" applyBorder="1">
      <alignment/>
      <protection/>
    </xf>
    <xf numFmtId="0" fontId="4" fillId="0" borderId="84" xfId="60" applyFont="1" applyBorder="1">
      <alignment/>
      <protection/>
    </xf>
    <xf numFmtId="0" fontId="4" fillId="0" borderId="85" xfId="60" applyFont="1" applyBorder="1" quotePrefix="1">
      <alignment/>
      <protection/>
    </xf>
    <xf numFmtId="0" fontId="4" fillId="0" borderId="86" xfId="60" applyFont="1" applyBorder="1" quotePrefix="1">
      <alignment/>
      <protection/>
    </xf>
    <xf numFmtId="0" fontId="4" fillId="0" borderId="27" xfId="60" applyBorder="1">
      <alignment/>
      <protection/>
    </xf>
    <xf numFmtId="0" fontId="4" fillId="0" borderId="22" xfId="60" applyBorder="1">
      <alignment/>
      <protection/>
    </xf>
    <xf numFmtId="0" fontId="4" fillId="0" borderId="11" xfId="60" applyBorder="1">
      <alignment/>
      <protection/>
    </xf>
    <xf numFmtId="0" fontId="4" fillId="0" borderId="82" xfId="60" applyBorder="1">
      <alignment/>
      <protection/>
    </xf>
    <xf numFmtId="0" fontId="4" fillId="0" borderId="84" xfId="60" applyBorder="1">
      <alignment/>
      <protection/>
    </xf>
    <xf numFmtId="0" fontId="4" fillId="0" borderId="85" xfId="60" applyBorder="1">
      <alignment/>
      <protection/>
    </xf>
    <xf numFmtId="0" fontId="4" fillId="0" borderId="85" xfId="60" applyFont="1" applyBorder="1">
      <alignment/>
      <protection/>
    </xf>
    <xf numFmtId="0" fontId="4" fillId="0" borderId="86" xfId="60" applyBorder="1">
      <alignment/>
      <protection/>
    </xf>
    <xf numFmtId="0" fontId="4" fillId="0" borderId="86" xfId="60" applyFont="1" applyBorder="1">
      <alignment/>
      <protection/>
    </xf>
    <xf numFmtId="16" fontId="4" fillId="41" borderId="85" xfId="60" applyNumberFormat="1" applyFont="1" applyFill="1" applyBorder="1" quotePrefix="1">
      <alignment/>
      <protection/>
    </xf>
    <xf numFmtId="0" fontId="4" fillId="41" borderId="11" xfId="60" applyFont="1" applyFill="1" applyBorder="1">
      <alignment/>
      <protection/>
    </xf>
    <xf numFmtId="0" fontId="4" fillId="41" borderId="11" xfId="60" applyFill="1" applyBorder="1">
      <alignment/>
      <protection/>
    </xf>
    <xf numFmtId="0" fontId="4" fillId="41" borderId="85" xfId="60" applyFill="1" applyBorder="1">
      <alignment/>
      <protection/>
    </xf>
    <xf numFmtId="0" fontId="4" fillId="41" borderId="85" xfId="60" applyFont="1" applyFill="1" applyBorder="1" quotePrefix="1">
      <alignment/>
      <protection/>
    </xf>
    <xf numFmtId="0" fontId="46" fillId="0" borderId="0" xfId="48" applyBorder="1" applyAlignment="1" applyProtection="1">
      <alignment/>
      <protection/>
    </xf>
    <xf numFmtId="0" fontId="47" fillId="36" borderId="52" xfId="60" applyFont="1" applyFill="1" applyBorder="1" applyAlignment="1">
      <alignment horizontal="left"/>
      <protection/>
    </xf>
    <xf numFmtId="0" fontId="46" fillId="0" borderId="0" xfId="48" applyAlignment="1" applyProtection="1">
      <alignment/>
      <protection/>
    </xf>
    <xf numFmtId="0" fontId="62" fillId="0" borderId="0" xfId="0" applyFont="1" applyAlignment="1">
      <alignment horizontal="right"/>
    </xf>
    <xf numFmtId="0" fontId="62" fillId="0" borderId="0" xfId="0" applyFont="1" applyAlignment="1">
      <alignment/>
    </xf>
    <xf numFmtId="0" fontId="46" fillId="0" borderId="0" xfId="48" applyFont="1" applyAlignment="1" applyProtection="1">
      <alignment/>
      <protection/>
    </xf>
    <xf numFmtId="0" fontId="62" fillId="0" borderId="0" xfId="0" applyFont="1" applyAlignment="1">
      <alignment horizontal="left"/>
    </xf>
    <xf numFmtId="0" fontId="63" fillId="0" borderId="0" xfId="0" applyFont="1" applyAlignment="1">
      <alignment/>
    </xf>
    <xf numFmtId="0" fontId="62" fillId="0" borderId="0" xfId="0" applyFont="1" applyAlignment="1">
      <alignment wrapText="1"/>
    </xf>
    <xf numFmtId="0" fontId="46" fillId="0" borderId="0" xfId="48" applyFont="1" applyBorder="1" applyAlignment="1" applyProtection="1">
      <alignment/>
      <protection/>
    </xf>
    <xf numFmtId="0" fontId="62" fillId="0" borderId="0" xfId="0" applyFont="1" applyAlignment="1">
      <alignment/>
    </xf>
    <xf numFmtId="0" fontId="62" fillId="0" borderId="0" xfId="0" applyFont="1" applyAlignment="1">
      <alignment horizontal="right" wrapText="1"/>
    </xf>
    <xf numFmtId="0" fontId="63" fillId="0" borderId="0" xfId="0" applyFont="1" applyFill="1" applyAlignment="1">
      <alignment/>
    </xf>
    <xf numFmtId="0" fontId="62" fillId="0" borderId="0" xfId="0" applyFont="1" applyFill="1" applyAlignment="1">
      <alignment/>
    </xf>
    <xf numFmtId="3" fontId="10" fillId="0" borderId="0" xfId="0" applyNumberFormat="1" applyFont="1" applyFill="1" applyAlignment="1">
      <alignment/>
    </xf>
    <xf numFmtId="0" fontId="62" fillId="0" borderId="0" xfId="0" applyFont="1" applyFill="1" applyAlignment="1">
      <alignment wrapText="1"/>
    </xf>
    <xf numFmtId="0" fontId="55" fillId="0" borderId="0" xfId="0" applyFont="1" applyFill="1" applyAlignment="1">
      <alignment/>
    </xf>
    <xf numFmtId="0" fontId="0" fillId="0" borderId="0" xfId="0" applyFill="1" applyAlignment="1">
      <alignment/>
    </xf>
    <xf numFmtId="0" fontId="62" fillId="0" borderId="0" xfId="0" applyFont="1" applyFill="1" applyAlignment="1">
      <alignment/>
    </xf>
    <xf numFmtId="0" fontId="62" fillId="0" borderId="0" xfId="0" applyFont="1" applyFill="1" applyAlignment="1">
      <alignment horizontal="right"/>
    </xf>
    <xf numFmtId="0" fontId="46" fillId="0" borderId="0" xfId="48" applyFont="1" applyFill="1" applyBorder="1" applyAlignment="1" applyProtection="1">
      <alignment/>
      <protection/>
    </xf>
    <xf numFmtId="0" fontId="4" fillId="39" borderId="0" xfId="60" applyFont="1" applyFill="1" applyBorder="1" applyAlignment="1" quotePrefix="1">
      <alignment horizontal="right"/>
      <protection/>
    </xf>
    <xf numFmtId="0" fontId="4" fillId="39" borderId="0" xfId="60" applyFont="1" applyFill="1" applyBorder="1" applyAlignment="1" quotePrefix="1">
      <alignment horizontal="right" vertical="top"/>
      <protection/>
    </xf>
    <xf numFmtId="0" fontId="4" fillId="0" borderId="63" xfId="60" applyFont="1" applyBorder="1" applyAlignment="1">
      <alignment horizontal="center"/>
      <protection/>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Font="1" applyFill="1" applyAlignment="1">
      <alignment horizontal="left" wrapText="1"/>
    </xf>
    <xf numFmtId="0" fontId="10" fillId="0" borderId="0" xfId="0" applyFont="1" applyFill="1" applyAlignment="1">
      <alignment wrapText="1"/>
    </xf>
    <xf numFmtId="0" fontId="0" fillId="0" borderId="0" xfId="0" applyFont="1" applyFill="1" applyAlignment="1">
      <alignment wrapText="1"/>
    </xf>
    <xf numFmtId="0" fontId="1" fillId="38" borderId="55" xfId="0" applyFont="1" applyFill="1" applyBorder="1" applyAlignment="1">
      <alignment horizontal="center" vertical="center"/>
    </xf>
    <xf numFmtId="0" fontId="1" fillId="38" borderId="56" xfId="0" applyFont="1" applyFill="1" applyBorder="1" applyAlignment="1">
      <alignment horizontal="center" vertical="center"/>
    </xf>
    <xf numFmtId="0" fontId="58"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24" fillId="0" borderId="16" xfId="0" applyFont="1" applyBorder="1" applyAlignment="1">
      <alignment horizontal="center" vertical="center" wrapText="1"/>
    </xf>
    <xf numFmtId="0" fontId="24" fillId="0" borderId="33" xfId="0" applyFont="1" applyBorder="1" applyAlignment="1">
      <alignment horizontal="center" vertical="center" wrapText="1"/>
    </xf>
    <xf numFmtId="175" fontId="13" fillId="0" borderId="14" xfId="0" applyNumberFormat="1" applyFont="1" applyFill="1" applyBorder="1" applyAlignment="1" applyProtection="1">
      <alignment horizontal="center" vertical="center" wrapText="1"/>
      <protection locked="0"/>
    </xf>
    <xf numFmtId="175" fontId="13" fillId="0" borderId="47" xfId="0" applyNumberFormat="1" applyFont="1" applyFill="1" applyBorder="1" applyAlignment="1" applyProtection="1">
      <alignment horizontal="center" vertical="center" wrapText="1"/>
      <protection locked="0"/>
    </xf>
    <xf numFmtId="175" fontId="13" fillId="0" borderId="46" xfId="0" applyNumberFormat="1" applyFont="1" applyFill="1" applyBorder="1" applyAlignment="1" applyProtection="1">
      <alignment horizontal="center" vertical="center" wrapText="1"/>
      <protection locked="0"/>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51" fillId="39" borderId="52" xfId="60" applyFont="1" applyFill="1" applyBorder="1" applyAlignment="1">
      <alignment horizontal="center" vertical="center"/>
      <protection/>
    </xf>
    <xf numFmtId="0" fontId="51" fillId="39" borderId="27" xfId="60" applyFont="1" applyFill="1" applyBorder="1" applyAlignment="1">
      <alignment horizontal="center" vertical="center"/>
      <protection/>
    </xf>
    <xf numFmtId="0" fontId="51" fillId="39" borderId="28" xfId="60" applyFont="1" applyFill="1" applyBorder="1" applyAlignment="1">
      <alignment horizontal="center" vertical="center"/>
      <protection/>
    </xf>
    <xf numFmtId="0" fontId="4" fillId="0" borderId="0" xfId="60" applyFont="1" applyBorder="1" applyAlignment="1">
      <alignment horizontal="left" wrapText="1"/>
      <protection/>
    </xf>
    <xf numFmtId="0" fontId="4" fillId="0" borderId="47" xfId="60" applyBorder="1" applyAlignment="1">
      <alignment horizontal="center" wrapText="1"/>
      <protection/>
    </xf>
    <xf numFmtId="0" fontId="4" fillId="0" borderId="17" xfId="60" applyBorder="1" applyAlignment="1">
      <alignment horizontal="center" wrapText="1"/>
      <protection/>
    </xf>
    <xf numFmtId="0" fontId="4" fillId="0" borderId="45" xfId="60" applyBorder="1" applyAlignment="1">
      <alignment horizontal="center" wrapText="1"/>
      <protection/>
    </xf>
    <xf numFmtId="0" fontId="4" fillId="0" borderId="14" xfId="60" applyBorder="1" applyAlignment="1">
      <alignment horizontal="right"/>
      <protection/>
    </xf>
    <xf numFmtId="0" fontId="4" fillId="0" borderId="24" xfId="60" applyBorder="1" applyAlignment="1">
      <alignment horizontal="right"/>
      <protection/>
    </xf>
    <xf numFmtId="0" fontId="4" fillId="0" borderId="49" xfId="60" applyBorder="1" applyAlignment="1">
      <alignment horizontal="right"/>
      <protection/>
    </xf>
    <xf numFmtId="0" fontId="50" fillId="36" borderId="52" xfId="60" applyFont="1" applyFill="1" applyBorder="1" applyAlignment="1">
      <alignment horizontal="center"/>
      <protection/>
    </xf>
    <xf numFmtId="0" fontId="50" fillId="36" borderId="28" xfId="60" applyFont="1" applyFill="1" applyBorder="1" applyAlignment="1">
      <alignment horizontal="center"/>
      <protection/>
    </xf>
    <xf numFmtId="0" fontId="50" fillId="36" borderId="52" xfId="60" applyFont="1" applyFill="1" applyBorder="1" applyAlignment="1">
      <alignment horizontal="center" wrapText="1"/>
      <protection/>
    </xf>
    <xf numFmtId="0" fontId="4" fillId="0" borderId="49" xfId="60" applyFont="1" applyBorder="1" applyAlignment="1">
      <alignment horizontal="center" wrapText="1"/>
      <protection/>
    </xf>
    <xf numFmtId="0" fontId="0" fillId="0" borderId="45" xfId="0" applyBorder="1" applyAlignment="1">
      <alignment/>
    </xf>
    <xf numFmtId="0" fontId="4" fillId="0" borderId="48" xfId="60" applyBorder="1" applyAlignment="1">
      <alignment horizontal="center"/>
      <protection/>
    </xf>
    <xf numFmtId="0" fontId="4" fillId="0" borderId="50" xfId="60" applyBorder="1" applyAlignment="1">
      <alignment horizontal="center"/>
      <protection/>
    </xf>
    <xf numFmtId="0" fontId="4" fillId="0" borderId="48" xfId="60" applyBorder="1" applyAlignment="1">
      <alignment horizontal="center" wrapText="1"/>
      <protection/>
    </xf>
    <xf numFmtId="0" fontId="4" fillId="0" borderId="50" xfId="60" applyBorder="1" applyAlignment="1">
      <alignment horizontal="center" wrapText="1"/>
      <protection/>
    </xf>
    <xf numFmtId="0" fontId="4" fillId="0" borderId="44" xfId="60" applyBorder="1" applyAlignment="1">
      <alignment horizontal="center"/>
      <protection/>
    </xf>
    <xf numFmtId="0" fontId="4" fillId="0" borderId="68" xfId="60" applyBorder="1" applyAlignment="1">
      <alignment horizontal="center"/>
      <protection/>
    </xf>
    <xf numFmtId="0" fontId="4" fillId="0" borderId="87" xfId="60" applyFill="1" applyBorder="1" applyAlignment="1">
      <alignment horizontal="center"/>
      <protection/>
    </xf>
    <xf numFmtId="0" fontId="4" fillId="0" borderId="70" xfId="60" applyFill="1" applyBorder="1" applyAlignment="1">
      <alignment horizontal="center"/>
      <protection/>
    </xf>
    <xf numFmtId="0" fontId="4" fillId="0" borderId="87" xfId="60" applyBorder="1" applyAlignment="1">
      <alignment horizontal="right"/>
      <protection/>
    </xf>
    <xf numFmtId="0" fontId="4" fillId="0" borderId="15" xfId="60" applyBorder="1" applyAlignment="1">
      <alignment horizontal="right"/>
      <protection/>
    </xf>
    <xf numFmtId="0" fontId="4" fillId="0" borderId="44" xfId="60" applyBorder="1" applyAlignment="1">
      <alignment horizontal="right"/>
      <protection/>
    </xf>
    <xf numFmtId="0" fontId="4" fillId="0" borderId="13" xfId="60" applyBorder="1" applyAlignment="1">
      <alignment horizontal="center"/>
      <protection/>
    </xf>
    <xf numFmtId="0" fontId="4" fillId="0" borderId="12" xfId="60" applyBorder="1" applyAlignment="1">
      <alignment horizontal="center"/>
      <protection/>
    </xf>
    <xf numFmtId="0" fontId="4" fillId="0" borderId="13" xfId="60" applyBorder="1" applyAlignment="1">
      <alignment horizontal="center" wrapText="1"/>
      <protection/>
    </xf>
    <xf numFmtId="0" fontId="4" fillId="0" borderId="12" xfId="60" applyBorder="1" applyAlignment="1">
      <alignment horizontal="center" wrapText="1"/>
      <protection/>
    </xf>
    <xf numFmtId="0" fontId="4" fillId="0" borderId="70" xfId="60" applyBorder="1" applyAlignment="1">
      <alignment horizontal="center" wrapText="1"/>
      <protection/>
    </xf>
    <xf numFmtId="0" fontId="4" fillId="0" borderId="32" xfId="60" applyBorder="1" applyAlignment="1">
      <alignment horizontal="center" wrapText="1"/>
      <protection/>
    </xf>
    <xf numFmtId="0" fontId="4" fillId="0" borderId="68" xfId="60" applyBorder="1" applyAlignment="1">
      <alignment horizontal="center" wrapText="1"/>
      <protection/>
    </xf>
    <xf numFmtId="0" fontId="4" fillId="0" borderId="4" xfId="60" applyFill="1" applyBorder="1" applyAlignment="1">
      <alignment horizontal="center"/>
      <protection/>
    </xf>
    <xf numFmtId="0" fontId="4" fillId="0" borderId="4" xfId="60" applyBorder="1" applyAlignment="1">
      <alignment horizontal="center"/>
      <protection/>
    </xf>
    <xf numFmtId="0" fontId="4" fillId="0" borderId="24" xfId="60" applyFont="1" applyBorder="1" applyAlignment="1">
      <alignment horizontal="left" wrapText="1"/>
      <protection/>
    </xf>
    <xf numFmtId="0" fontId="4" fillId="0" borderId="0" xfId="60" applyFont="1" applyBorder="1" applyAlignment="1" quotePrefix="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gr_Z+02nr_AS8w_kR_G" xfId="43"/>
    <cellStyle name="Eingabe" xfId="44"/>
    <cellStyle name="Ergebnis" xfId="45"/>
    <cellStyle name="Erklärender Text" xfId="46"/>
    <cellStyle name="Gut" xfId="47"/>
    <cellStyle name="Hyperlink" xfId="48"/>
    <cellStyle name="Comma" xfId="49"/>
    <cellStyle name="M_grau_S_Zz_AF12_R_G" xfId="50"/>
    <cellStyle name="M_w_Z+%2_Sz_AS10_R_G" xfId="51"/>
    <cellStyle name="M_w_Z+0nr_Sz_AS10_R_G" xfId="52"/>
    <cellStyle name="M_w_Z+0nr_Zz_AF10rot_R_G" xfId="53"/>
    <cellStyle name="M_w_Z+2nr_Sz_AS10_R_G" xfId="54"/>
    <cellStyle name="Neutral" xfId="55"/>
    <cellStyle name="Notiz" xfId="56"/>
    <cellStyle name="Percent" xfId="57"/>
    <cellStyle name="Schlecht" xfId="58"/>
    <cellStyle name="Standard_MS max $$$ Neubau_1" xfId="59"/>
    <cellStyle name="Standard_Nährstoffausscheidungen_1"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7991378"/>
        <c:axId val="50595811"/>
      </c:barChart>
      <c:catAx>
        <c:axId val="27991378"/>
        <c:scaling>
          <c:orientation val="minMax"/>
        </c:scaling>
        <c:axPos val="b"/>
        <c:delete val="0"/>
        <c:numFmt formatCode="General" sourceLinked="1"/>
        <c:majorTickMark val="cross"/>
        <c:minorTickMark val="none"/>
        <c:tickLblPos val="nextTo"/>
        <c:spPr>
          <a:ln w="3175">
            <a:solidFill>
              <a:srgbClr val="000000"/>
            </a:solidFill>
          </a:ln>
        </c:spPr>
        <c:crossAx val="50595811"/>
        <c:crosses val="autoZero"/>
        <c:auto val="0"/>
        <c:lblOffset val="100"/>
        <c:tickLblSkip val="1"/>
        <c:noMultiLvlLbl val="0"/>
      </c:catAx>
      <c:valAx>
        <c:axId val="50595811"/>
        <c:scaling>
          <c:orientation val="minMax"/>
        </c:scaling>
        <c:axPos val="l"/>
        <c:delete val="0"/>
        <c:numFmt formatCode="General" sourceLinked="1"/>
        <c:majorTickMark val="cross"/>
        <c:minorTickMark val="none"/>
        <c:tickLblPos val="nextTo"/>
        <c:spPr>
          <a:ln w="3175">
            <a:solidFill>
              <a:srgbClr val="000000"/>
            </a:solidFill>
          </a:ln>
        </c:spPr>
        <c:crossAx val="2799137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Legehennenbestand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5"/>
          <c:h val="0.78975"/>
        </c:manualLayout>
      </c:layout>
      <c:lineChart>
        <c:grouping val="standard"/>
        <c:varyColors val="0"/>
        <c:ser>
          <c:idx val="1"/>
          <c:order val="0"/>
          <c:tx>
            <c:strRef>
              <c:f>'Grenzen _Legehennen'!$D$5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_Legehennen'!$D$11:$D$25</c:f>
              <c:numCache>
                <c:ptCount val="15"/>
                <c:pt idx="0">
                  <c:v>5464.48087431694</c:v>
                </c:pt>
                <c:pt idx="1">
                  <c:v>10928.96174863388</c:v>
                </c:pt>
                <c:pt idx="2">
                  <c:v>14754.098360655738</c:v>
                </c:pt>
                <c:pt idx="3">
                  <c:v>18032.7868852459</c:v>
                </c:pt>
                <c:pt idx="4">
                  <c:v>21311.475409836065</c:v>
                </c:pt>
                <c:pt idx="5">
                  <c:v>22950.819672131147</c:v>
                </c:pt>
                <c:pt idx="6">
                  <c:v>24590.16393442623</c:v>
                </c:pt>
                <c:pt idx="7">
                  <c:v>26229.508196721312</c:v>
                </c:pt>
                <c:pt idx="8">
                  <c:v>27868.852459016394</c:v>
                </c:pt>
                <c:pt idx="9">
                  <c:v>29508.196721311477</c:v>
                </c:pt>
                <c:pt idx="10">
                  <c:v>30327.868852459014</c:v>
                </c:pt>
                <c:pt idx="11">
                  <c:v>31147.540983606556</c:v>
                </c:pt>
                <c:pt idx="12">
                  <c:v>31967.213114754097</c:v>
                </c:pt>
                <c:pt idx="13">
                  <c:v>32786.88524590164</c:v>
                </c:pt>
                <c:pt idx="14">
                  <c:v>33606.55737704918</c:v>
                </c:pt>
              </c:numCache>
            </c:numRef>
          </c:val>
          <c:smooth val="0"/>
        </c:ser>
        <c:ser>
          <c:idx val="2"/>
          <c:order val="1"/>
          <c:tx>
            <c:strRef>
              <c:f>'Grenzen _Legehennen'!$E$8:$F$8</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_Legehennen'!$E$11:$E$25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_Legehennen'!$G$8</c:f>
              <c:strCache>
                <c:ptCount val="1"/>
                <c:pt idx="0">
                  <c:v>4. BImSchV, Sp. 1: mit Öffentlichkeits-
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_Legehennen'!$G$11:$G$25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_Legehennen'!$H$8:$I$8</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_Legehennen'!$H$11:$H$25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_Legehennen'!$J$8:$K$8</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_Legehennen'!$J$11:$J$25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_Legehennen'!$L$8</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_Legehennen'!$L$11:$L$25</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_Legehennen'!$P$10</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_Legehennen'!$P$11:$P$25</c:f>
              <c:numCache>
                <c:ptCount val="15"/>
                <c:pt idx="0">
                  <c:v>1674.641148325359</c:v>
                </c:pt>
                <c:pt idx="1">
                  <c:v>3349.282296650718</c:v>
                </c:pt>
                <c:pt idx="2">
                  <c:v>5023.923444976077</c:v>
                </c:pt>
                <c:pt idx="3">
                  <c:v>6698.564593301436</c:v>
                </c:pt>
                <c:pt idx="4">
                  <c:v>8373.205741626794</c:v>
                </c:pt>
                <c:pt idx="5">
                  <c:v>10047.846889952154</c:v>
                </c:pt>
                <c:pt idx="6">
                  <c:v>11722.488038277514</c:v>
                </c:pt>
                <c:pt idx="7">
                  <c:v>13397.129186602871</c:v>
                </c:pt>
                <c:pt idx="8">
                  <c:v>15071.770334928231</c:v>
                </c:pt>
                <c:pt idx="9">
                  <c:v>16746.41148325359</c:v>
                </c:pt>
                <c:pt idx="10">
                  <c:v>18421.05263157895</c:v>
                </c:pt>
                <c:pt idx="11">
                  <c:v>20095.693779904308</c:v>
                </c:pt>
                <c:pt idx="12">
                  <c:v>21770.334928229666</c:v>
                </c:pt>
                <c:pt idx="13">
                  <c:v>23444.976076555027</c:v>
                </c:pt>
                <c:pt idx="14">
                  <c:v>25119.617224880385</c:v>
                </c:pt>
              </c:numCache>
            </c:numRef>
          </c:val>
          <c:smooth val="0"/>
        </c:ser>
        <c:ser>
          <c:idx val="9"/>
          <c:order val="7"/>
          <c:tx>
            <c:strRef>
              <c:f>'Grenzen _Legehennen'!$O$10</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33"/>
              </a:solidFill>
              <a:ln>
                <a:solidFill>
                  <a:srgbClr val="339933"/>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_Legehennen'!$O$11:$O$25</c:f>
              <c:numCache>
                <c:ptCount val="15"/>
                <c:pt idx="0">
                  <c:v>2348.993288590604</c:v>
                </c:pt>
                <c:pt idx="1">
                  <c:v>4697.986577181208</c:v>
                </c:pt>
                <c:pt idx="2">
                  <c:v>7046.979865771812</c:v>
                </c:pt>
                <c:pt idx="3">
                  <c:v>9395.973154362417</c:v>
                </c:pt>
                <c:pt idx="4">
                  <c:v>11744.96644295302</c:v>
                </c:pt>
                <c:pt idx="5">
                  <c:v>14093.959731543624</c:v>
                </c:pt>
                <c:pt idx="6">
                  <c:v>16442.953020134228</c:v>
                </c:pt>
                <c:pt idx="7">
                  <c:v>18791.946308724833</c:v>
                </c:pt>
                <c:pt idx="8">
                  <c:v>21140.939597315435</c:v>
                </c:pt>
                <c:pt idx="9">
                  <c:v>23489.93288590604</c:v>
                </c:pt>
                <c:pt idx="10">
                  <c:v>25838.926174496646</c:v>
                </c:pt>
                <c:pt idx="11">
                  <c:v>28187.919463087248</c:v>
                </c:pt>
                <c:pt idx="12">
                  <c:v>30536.912751677854</c:v>
                </c:pt>
                <c:pt idx="13">
                  <c:v>32885.906040268455</c:v>
                </c:pt>
                <c:pt idx="14">
                  <c:v>35234.89932885906</c:v>
                </c:pt>
              </c:numCache>
            </c:numRef>
          </c:val>
          <c:smooth val="0"/>
        </c:ser>
        <c:ser>
          <c:idx val="7"/>
          <c:order val="8"/>
          <c:tx>
            <c:strRef>
              <c:f>'Grenzen _Legehennen'!$N$10</c:f>
              <c:strCache>
                <c:ptCount val="1"/>
                <c:pt idx="0">
                  <c:v>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00"/>
              </a:solidFill>
              <a:ln>
                <a:solidFill>
                  <a:srgbClr val="FFFF00"/>
                </a:solidFill>
              </a:ln>
            </c:spPr>
          </c:marker>
          <c:val>
            <c:numRef>
              <c:f>'Grenzen _Legehennen'!$N$11:$N$25</c:f>
              <c:numCache>
                <c:ptCount val="15"/>
                <c:pt idx="0">
                  <c:v>4112.2399612965655</c:v>
                </c:pt>
                <c:pt idx="1">
                  <c:v>8224.479922593131</c:v>
                </c:pt>
                <c:pt idx="2">
                  <c:v>12336.719883889697</c:v>
                </c:pt>
                <c:pt idx="3">
                  <c:v>16448.959845186262</c:v>
                </c:pt>
                <c:pt idx="4">
                  <c:v>20561.199806482826</c:v>
                </c:pt>
                <c:pt idx="5">
                  <c:v>24673.439767779393</c:v>
                </c:pt>
                <c:pt idx="6">
                  <c:v>28785.679729075957</c:v>
                </c:pt>
                <c:pt idx="7">
                  <c:v>32897.919690372524</c:v>
                </c:pt>
                <c:pt idx="8">
                  <c:v>37010.15965166909</c:v>
                </c:pt>
                <c:pt idx="9">
                  <c:v>41122.39961296565</c:v>
                </c:pt>
                <c:pt idx="10">
                  <c:v>45234.63957426222</c:v>
                </c:pt>
                <c:pt idx="11">
                  <c:v>49346.879535558786</c:v>
                </c:pt>
                <c:pt idx="12">
                  <c:v>53459.119496855354</c:v>
                </c:pt>
                <c:pt idx="13">
                  <c:v>57571.359458151914</c:v>
                </c:pt>
                <c:pt idx="14">
                  <c:v>61683.59941944848</c:v>
                </c:pt>
              </c:numCache>
            </c:numRef>
          </c:val>
          <c:smooth val="0"/>
        </c:ser>
        <c:ser>
          <c:idx val="0"/>
          <c:order val="9"/>
          <c:tx>
            <c:strRef>
              <c:f>'Grenzen _Legehennen'!$M$10</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_Legehennen'!$M$11:$M$25</c:f>
              <c:numCache>
                <c:ptCount val="15"/>
                <c:pt idx="0">
                  <c:v>4286.434694906708</c:v>
                </c:pt>
                <c:pt idx="1">
                  <c:v>8572.869389813415</c:v>
                </c:pt>
                <c:pt idx="2">
                  <c:v>12859.304084720123</c:v>
                </c:pt>
                <c:pt idx="3">
                  <c:v>17145.73877962683</c:v>
                </c:pt>
                <c:pt idx="4">
                  <c:v>21432.173474533538</c:v>
                </c:pt>
                <c:pt idx="5">
                  <c:v>25718.608169440246</c:v>
                </c:pt>
                <c:pt idx="6">
                  <c:v>30005.042864346953</c:v>
                </c:pt>
                <c:pt idx="7">
                  <c:v>34291.47755925366</c:v>
                </c:pt>
                <c:pt idx="8">
                  <c:v>38577.91225416037</c:v>
                </c:pt>
                <c:pt idx="9">
                  <c:v>42864.346949067076</c:v>
                </c:pt>
                <c:pt idx="10">
                  <c:v>47150.78164397379</c:v>
                </c:pt>
                <c:pt idx="11">
                  <c:v>51437.21633888049</c:v>
                </c:pt>
                <c:pt idx="12">
                  <c:v>55723.6510337872</c:v>
                </c:pt>
                <c:pt idx="13">
                  <c:v>60010.085728693906</c:v>
                </c:pt>
                <c:pt idx="14">
                  <c:v>64296.52042360062</c:v>
                </c:pt>
              </c:numCache>
            </c:numRef>
          </c:val>
          <c:smooth val="0"/>
        </c:ser>
        <c:marker val="1"/>
        <c:axId val="52709116"/>
        <c:axId val="4619997"/>
      </c:lineChart>
      <c:catAx>
        <c:axId val="5270911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619997"/>
        <c:crosses val="autoZero"/>
        <c:auto val="1"/>
        <c:lblOffset val="100"/>
        <c:tickLblSkip val="2"/>
        <c:tickMarkSkip val="2"/>
        <c:noMultiLvlLbl val="0"/>
      </c:catAx>
      <c:valAx>
        <c:axId val="4619997"/>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Legehennen-
plätze
</a:t>
                </a:r>
              </a:p>
            </c:rich>
          </c:tx>
          <c:layout>
            <c:manualLayout>
              <c:xMode val="factor"/>
              <c:yMode val="factor"/>
              <c:x val="0.04375"/>
              <c:y val="0.14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2709116"/>
        <c:crossesAt val="1"/>
        <c:crossBetween val="midCat"/>
        <c:dispUnits/>
      </c:valAx>
      <c:spPr>
        <a:solidFill>
          <a:srgbClr val="A6CAF0"/>
        </a:solidFill>
        <a:ln w="12700">
          <a:solidFill>
            <a:srgbClr val="808080"/>
          </a:solidFill>
        </a:ln>
      </c:spPr>
    </c:plotArea>
    <c:legend>
      <c:legendPos val="r"/>
      <c:layout>
        <c:manualLayout>
          <c:xMode val="edge"/>
          <c:yMode val="edge"/>
          <c:x val="0.7645"/>
          <c:y val="0.139"/>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1579974"/>
        <c:axId val="38675447"/>
      </c:barChart>
      <c:catAx>
        <c:axId val="41579974"/>
        <c:scaling>
          <c:orientation val="minMax"/>
        </c:scaling>
        <c:axPos val="b"/>
        <c:delete val="0"/>
        <c:numFmt formatCode="General" sourceLinked="1"/>
        <c:majorTickMark val="cross"/>
        <c:minorTickMark val="none"/>
        <c:tickLblPos val="nextTo"/>
        <c:spPr>
          <a:ln w="3175">
            <a:solidFill>
              <a:srgbClr val="000000"/>
            </a:solidFill>
          </a:ln>
        </c:spPr>
        <c:crossAx val="38675447"/>
        <c:crosses val="autoZero"/>
        <c:auto val="0"/>
        <c:lblOffset val="100"/>
        <c:tickLblSkip val="1"/>
        <c:noMultiLvlLbl val="0"/>
      </c:catAx>
      <c:valAx>
        <c:axId val="38675447"/>
        <c:scaling>
          <c:orientation val="minMax"/>
        </c:scaling>
        <c:axPos val="l"/>
        <c:delete val="0"/>
        <c:numFmt formatCode="General" sourceLinked="1"/>
        <c:majorTickMark val="cross"/>
        <c:minorTickMark val="none"/>
        <c:tickLblPos val="nextTo"/>
        <c:spPr>
          <a:ln w="3175">
            <a:solidFill>
              <a:srgbClr val="000000"/>
            </a:solidFill>
          </a:ln>
        </c:spPr>
        <c:crossAx val="4157997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6635"/>
          <c:h val="0.790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0"/>
          <c:order val="1"/>
          <c:tx>
            <c:strRef>
              <c:f>'Grenzen _Putenmastplätze'!$E$11</c:f>
              <c:strCache>
                <c:ptCount val="1"/>
                <c:pt idx="0">
                  <c:v>Putenhennen (nach Bewertungsgesetz)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2"/>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3"/>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4"/>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5"/>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6"/>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7"/>
          <c:tx>
            <c:strRef>
              <c:f>'Grenzen _Putenmastplätze'!$Q$11</c:f>
              <c:strCache>
                <c:ptCount val="1"/>
                <c:pt idx="0">
                  <c:v>Putenhähne: P2O5-Bilanz; Dünge-VO (Standard-Fütterung)</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8"/>
          <c:tx>
            <c:strRef>
              <c:f>'Grenzen _Putenmastplätze'!$P$11</c:f>
              <c:strCache>
                <c:ptCount val="1"/>
                <c:pt idx="0">
                  <c:v>Putenhähne: P2O5-Bilanz; Dünge-VO (N-P-red. Fütterung)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8"/>
          <c:order val="9"/>
          <c:tx>
            <c:strRef>
              <c:f>'Grenzen _Putenmastplätze'!$U$11</c:f>
              <c:strCache>
                <c:ptCount val="1"/>
                <c:pt idx="0">
                  <c:v>Putenhennen: P2O5-Bilanz; Dünge-VO (Standard-Fütterung)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10"/>
          <c:tx>
            <c:strRef>
              <c:f>'Grenzen _Putenmastplätze'!$T$11</c:f>
              <c:strCache>
                <c:ptCount val="1"/>
                <c:pt idx="0">
                  <c:v>Putenhennen: P2O5-Bilanz;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1"/>
          <c:order val="11"/>
          <c:tx>
            <c:strRef>
              <c:f>'Grenzen _Putenmastplätze'!$N$11</c:f>
              <c:strCache>
                <c:ptCount val="1"/>
                <c:pt idx="0">
                  <c:v>Putenhähne: N-Grenze; Dünge-VO (N-P-red. 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FF00"/>
              </a:solidFill>
              <a:ln>
                <a:solidFill>
                  <a:srgbClr val="FFFF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ser>
          <c:idx val="12"/>
          <c:order val="12"/>
          <c:tx>
            <c:strRef>
              <c:f>'Grenzen _Putenmastplätze'!$O$11</c:f>
              <c:strCache>
                <c:ptCount val="1"/>
                <c:pt idx="0">
                  <c:v>Putenhähne: N-Grenze; Dünge-VO (Standard-Fütterung)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3"/>
          <c:order val="13"/>
          <c:tx>
            <c:strRef>
              <c:f>'Grenzen _Putenmastplätze'!$R$11</c:f>
              <c:strCache>
                <c:ptCount val="1"/>
                <c:pt idx="0">
                  <c:v>Putenhennen: N-Grenze; Dünge-VO (N-P-red. Fütterung)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3399"/>
              </a:solidFill>
              <a:ln>
                <a:solidFill>
                  <a:srgbClr val="333399"/>
                </a:solidFill>
              </a:ln>
            </c:spPr>
          </c:marker>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ser>
          <c:idx val="14"/>
          <c:order val="14"/>
          <c:tx>
            <c:strRef>
              <c:f>'Grenzen _Putenmastplätze'!$S$11</c:f>
              <c:strCache>
                <c:ptCount val="1"/>
                <c:pt idx="0">
                  <c:v>Putenhennen: N-Grenze; Dünge-VO (Standard-Fütterung)</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marker val="1"/>
        <c:axId val="12534704"/>
        <c:axId val="45703473"/>
      </c:lineChart>
      <c:catAx>
        <c:axId val="1253470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5703473"/>
        <c:crosses val="autoZero"/>
        <c:auto val="1"/>
        <c:lblOffset val="100"/>
        <c:tickLblSkip val="2"/>
        <c:tickMarkSkip val="2"/>
        <c:noMultiLvlLbl val="0"/>
      </c:catAx>
      <c:valAx>
        <c:axId val="45703473"/>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2534704"/>
        <c:crossesAt val="1"/>
        <c:crossBetween val="midCat"/>
        <c:dispUnits/>
      </c:valAx>
      <c:spPr>
        <a:solidFill>
          <a:srgbClr val="A6CAF0"/>
        </a:solidFill>
        <a:ln w="12700">
          <a:solidFill>
            <a:srgbClr val="808080"/>
          </a:solidFill>
        </a:ln>
      </c:spPr>
    </c:plotArea>
    <c:legend>
      <c:legendPos val="r"/>
      <c:layout>
        <c:manualLayout>
          <c:xMode val="edge"/>
          <c:yMode val="edge"/>
          <c:x val="0.718"/>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Putenhähne</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6525"/>
          <c:y val="-0.01075"/>
        </c:manualLayout>
      </c:layout>
      <c:spPr>
        <a:noFill/>
        <a:ln>
          <a:noFill/>
        </a:ln>
      </c:spPr>
    </c:title>
    <c:plotArea>
      <c:layout>
        <c:manualLayout>
          <c:xMode val="edge"/>
          <c:yMode val="edge"/>
          <c:x val="0.04175"/>
          <c:y val="0.12375"/>
          <c:w val="0.6635"/>
          <c:h val="0.789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_Putenmastplätze'!$Q$11</c:f>
              <c:strCache>
                <c:ptCount val="1"/>
                <c:pt idx="0">
                  <c:v>Putenhähne: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7"/>
          <c:tx>
            <c:strRef>
              <c:f>'Grenzen _Putenmastplätze'!$P$11</c:f>
              <c:strCache>
                <c:ptCount val="1"/>
                <c:pt idx="0">
                  <c:v>Putenhähne: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12"/>
          <c:order val="8"/>
          <c:tx>
            <c:strRef>
              <c:f>'Grenzen _Putenmastplätze'!$O$11</c:f>
              <c:strCache>
                <c:ptCount val="1"/>
                <c:pt idx="0">
                  <c:v>Putenhähne: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FFF0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1"/>
          <c:order val="9"/>
          <c:tx>
            <c:strRef>
              <c:f>'Grenzen _Putenmastplätze'!$N$11</c:f>
              <c:strCache>
                <c:ptCount val="1"/>
                <c:pt idx="0">
                  <c:v>Putenhähne: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marker val="1"/>
        <c:axId val="8678074"/>
        <c:axId val="10993803"/>
      </c:lineChart>
      <c:catAx>
        <c:axId val="867807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0993803"/>
        <c:crosses val="autoZero"/>
        <c:auto val="1"/>
        <c:lblOffset val="100"/>
        <c:tickLblSkip val="2"/>
        <c:tickMarkSkip val="2"/>
        <c:noMultiLvlLbl val="0"/>
      </c:catAx>
      <c:valAx>
        <c:axId val="10993803"/>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8678074"/>
        <c:crossesAt val="1"/>
        <c:crossBetween val="midCat"/>
        <c:dispUnits/>
      </c:valAx>
      <c:spPr>
        <a:solidFill>
          <a:srgbClr val="A6CAF0"/>
        </a:solidFill>
        <a:ln w="12700">
          <a:solidFill>
            <a:srgbClr val="808080"/>
          </a:solidFill>
        </a:ln>
      </c:spPr>
    </c:plotArea>
    <c:legend>
      <c:legendPos val="r"/>
      <c:layout>
        <c:manualLayout>
          <c:xMode val="edge"/>
          <c:yMode val="edge"/>
          <c:x val="0.72"/>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Putenhennen</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595"/>
          <c:y val="-0.01825"/>
        </c:manualLayout>
      </c:layout>
      <c:spPr>
        <a:noFill/>
        <a:ln>
          <a:noFill/>
        </a:ln>
      </c:spPr>
    </c:title>
    <c:plotArea>
      <c:layout>
        <c:manualLayout>
          <c:xMode val="edge"/>
          <c:yMode val="edge"/>
          <c:x val="0.04175"/>
          <c:y val="0.12375"/>
          <c:w val="0.6635"/>
          <c:h val="0.789"/>
        </c:manualLayout>
      </c:layout>
      <c:lineChart>
        <c:grouping val="standard"/>
        <c:varyColors val="0"/>
        <c:ser>
          <c:idx val="0"/>
          <c:order val="0"/>
          <c:tx>
            <c:strRef>
              <c:f>'Grenzen _Putenmastplätze'!$E$11</c:f>
              <c:strCache>
                <c:ptCount val="1"/>
                <c:pt idx="0">
                  <c:v>Putenhennen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8"/>
          <c:order val="6"/>
          <c:tx>
            <c:strRef>
              <c:f>'Grenzen _Putenmastplätze'!$U$11</c:f>
              <c:strCache>
                <c:ptCount val="1"/>
                <c:pt idx="0">
                  <c:v>Putenhennen: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7"/>
          <c:tx>
            <c:strRef>
              <c:f>'Grenzen _Putenmastplätze'!$T$11</c:f>
              <c:strCache>
                <c:ptCount val="1"/>
                <c:pt idx="0">
                  <c:v>Putenhennen: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4"/>
          <c:order val="8"/>
          <c:tx>
            <c:strRef>
              <c:f>'Grenzen _Putenmastplätze'!$S$11</c:f>
              <c:strCache>
                <c:ptCount val="1"/>
                <c:pt idx="0">
                  <c:v>Putenhennen: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FF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ser>
          <c:idx val="13"/>
          <c:order val="9"/>
          <c:tx>
            <c:strRef>
              <c:f>'Grenzen _Putenmastplätze'!$R$11</c:f>
              <c:strCache>
                <c:ptCount val="1"/>
                <c:pt idx="0">
                  <c:v>Putenhennen: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marker val="1"/>
        <c:axId val="31835364"/>
        <c:axId val="18082821"/>
      </c:lineChart>
      <c:catAx>
        <c:axId val="3183536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8082821"/>
        <c:crosses val="autoZero"/>
        <c:auto val="1"/>
        <c:lblOffset val="100"/>
        <c:tickLblSkip val="2"/>
        <c:tickMarkSkip val="2"/>
        <c:noMultiLvlLbl val="0"/>
      </c:catAx>
      <c:valAx>
        <c:axId val="18082821"/>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1835364"/>
        <c:crossesAt val="1"/>
        <c:crossBetween val="midCat"/>
        <c:dispUnits/>
      </c:valAx>
      <c:spPr>
        <a:solidFill>
          <a:srgbClr val="A6CAF0"/>
        </a:solidFill>
        <a:ln w="12700">
          <a:solidFill>
            <a:srgbClr val="808080"/>
          </a:solidFill>
        </a:ln>
      </c:spPr>
    </c:plotArea>
    <c:legend>
      <c:legendPos val="r"/>
      <c:layout>
        <c:manualLayout>
          <c:xMode val="edge"/>
          <c:yMode val="edge"/>
          <c:x val="0.721"/>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8527662"/>
        <c:axId val="55422367"/>
      </c:barChart>
      <c:catAx>
        <c:axId val="28527662"/>
        <c:scaling>
          <c:orientation val="minMax"/>
        </c:scaling>
        <c:axPos val="b"/>
        <c:delete val="0"/>
        <c:numFmt formatCode="General" sourceLinked="1"/>
        <c:majorTickMark val="cross"/>
        <c:minorTickMark val="none"/>
        <c:tickLblPos val="nextTo"/>
        <c:spPr>
          <a:ln w="3175">
            <a:solidFill>
              <a:srgbClr val="000000"/>
            </a:solidFill>
          </a:ln>
        </c:spPr>
        <c:crossAx val="55422367"/>
        <c:crosses val="autoZero"/>
        <c:auto val="0"/>
        <c:lblOffset val="100"/>
        <c:tickLblSkip val="1"/>
        <c:noMultiLvlLbl val="0"/>
      </c:catAx>
      <c:valAx>
        <c:axId val="55422367"/>
        <c:scaling>
          <c:orientation val="minMax"/>
        </c:scaling>
        <c:axPos val="l"/>
        <c:delete val="0"/>
        <c:numFmt formatCode="General" sourceLinked="1"/>
        <c:majorTickMark val="cross"/>
        <c:minorTickMark val="none"/>
        <c:tickLblPos val="nextTo"/>
        <c:spPr>
          <a:ln w="3175">
            <a:solidFill>
              <a:srgbClr val="000000"/>
            </a:solidFill>
          </a:ln>
        </c:spPr>
        <c:crossAx val="2852766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Masthähnchenbestand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
          <c:h val="0.79225"/>
        </c:manualLayout>
      </c:layout>
      <c:lineChart>
        <c:grouping val="standard"/>
        <c:varyColors val="0"/>
        <c:ser>
          <c:idx val="1"/>
          <c:order val="0"/>
          <c:tx>
            <c:strRef>
              <c:f>'Grenzen _Hähnchenmastplätze'!$D$5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_Hähnchenmastplätze'!$D$12:$D$26</c:f>
              <c:numCache>
                <c:ptCount val="15"/>
                <c:pt idx="0">
                  <c:v>10834.236186348862</c:v>
                </c:pt>
                <c:pt idx="1">
                  <c:v>21668.472372697724</c:v>
                </c:pt>
                <c:pt idx="2">
                  <c:v>29252.437703141928</c:v>
                </c:pt>
                <c:pt idx="3">
                  <c:v>35752.979414951245</c:v>
                </c:pt>
                <c:pt idx="4">
                  <c:v>42253.52112676056</c:v>
                </c:pt>
                <c:pt idx="5">
                  <c:v>45503.79198266522</c:v>
                </c:pt>
                <c:pt idx="6">
                  <c:v>48754.06283856989</c:v>
                </c:pt>
                <c:pt idx="7">
                  <c:v>52004.333694474546</c:v>
                </c:pt>
                <c:pt idx="8">
                  <c:v>55254.604550379205</c:v>
                </c:pt>
                <c:pt idx="9">
                  <c:v>58504.875406283856</c:v>
                </c:pt>
                <c:pt idx="10">
                  <c:v>60130.01083423619</c:v>
                </c:pt>
                <c:pt idx="11">
                  <c:v>61755.14626218852</c:v>
                </c:pt>
                <c:pt idx="12">
                  <c:v>63380.28169014085</c:v>
                </c:pt>
                <c:pt idx="13">
                  <c:v>65005.41711809318</c:v>
                </c:pt>
                <c:pt idx="14">
                  <c:v>66630.55254604551</c:v>
                </c:pt>
              </c:numCache>
            </c:numRef>
          </c:val>
          <c:smooth val="0"/>
        </c:ser>
        <c:ser>
          <c:idx val="2"/>
          <c:order val="1"/>
          <c:tx>
            <c:strRef>
              <c:f>'Grenzen _Hähnchenmastplätze'!$E$9:$F$9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_Hähnchenmastplätze'!$E$12:$E$26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3"/>
          <c:order val="2"/>
          <c:tx>
            <c:strRef>
              <c:f>'Grenzen _Hähnchenmastplätze'!$G$9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_Hähnchenmastplätze'!$G$12:$G$26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_Hähnchenmastplätze'!$H$9:$I$9</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_Hähnchenmastplätze'!$H$12:$H$26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5"/>
          <c:order val="4"/>
          <c:tx>
            <c:strRef>
              <c:f>'Grenzen _Hähnchenmastplätze'!$J$9:$K$9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_Hähnchenmastplätze'!$J$12:$J$26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_Hähnchenmastplätze'!$L$9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_Hähnchenmastplätze'!$L$12:$L$26</c:f>
              <c:numCache>
                <c:ptCount val="15"/>
                <c:pt idx="0">
                  <c:v>85000</c:v>
                </c:pt>
                <c:pt idx="1">
                  <c:v>85000</c:v>
                </c:pt>
                <c:pt idx="2">
                  <c:v>85000</c:v>
                </c:pt>
                <c:pt idx="3">
                  <c:v>85000</c:v>
                </c:pt>
                <c:pt idx="4">
                  <c:v>85000</c:v>
                </c:pt>
                <c:pt idx="5">
                  <c:v>85000</c:v>
                </c:pt>
                <c:pt idx="6">
                  <c:v>85000</c:v>
                </c:pt>
                <c:pt idx="7">
                  <c:v>85000</c:v>
                </c:pt>
                <c:pt idx="8">
                  <c:v>85000</c:v>
                </c:pt>
                <c:pt idx="9">
                  <c:v>85000</c:v>
                </c:pt>
                <c:pt idx="10">
                  <c:v>85000</c:v>
                </c:pt>
                <c:pt idx="11">
                  <c:v>85000</c:v>
                </c:pt>
                <c:pt idx="12">
                  <c:v>85000</c:v>
                </c:pt>
                <c:pt idx="13">
                  <c:v>85000</c:v>
                </c:pt>
                <c:pt idx="14">
                  <c:v>85000</c:v>
                </c:pt>
              </c:numCache>
            </c:numRef>
          </c:val>
          <c:smooth val="0"/>
        </c:ser>
        <c:ser>
          <c:idx val="10"/>
          <c:order val="6"/>
          <c:tx>
            <c:strRef>
              <c:f>'Grenzen _Hähnchenmastplätze'!$P$11</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_Hähnchenmastplätze'!$P$12:$P$26</c:f>
              <c:numCache>
                <c:ptCount val="15"/>
                <c:pt idx="0">
                  <c:v>3381.6425120772947</c:v>
                </c:pt>
                <c:pt idx="1">
                  <c:v>6763.285024154589</c:v>
                </c:pt>
                <c:pt idx="2">
                  <c:v>10144.927536231884</c:v>
                </c:pt>
                <c:pt idx="3">
                  <c:v>13526.570048309179</c:v>
                </c:pt>
                <c:pt idx="4">
                  <c:v>16908.212560386473</c:v>
                </c:pt>
                <c:pt idx="5">
                  <c:v>20289.855072463768</c:v>
                </c:pt>
                <c:pt idx="6">
                  <c:v>23671.497584541063</c:v>
                </c:pt>
                <c:pt idx="7">
                  <c:v>27053.140096618357</c:v>
                </c:pt>
                <c:pt idx="8">
                  <c:v>30434.782608695652</c:v>
                </c:pt>
                <c:pt idx="9">
                  <c:v>33816.42512077295</c:v>
                </c:pt>
                <c:pt idx="10">
                  <c:v>37198.067632850245</c:v>
                </c:pt>
                <c:pt idx="11">
                  <c:v>40579.710144927536</c:v>
                </c:pt>
                <c:pt idx="12">
                  <c:v>43961.352657004834</c:v>
                </c:pt>
                <c:pt idx="13">
                  <c:v>47342.995169082125</c:v>
                </c:pt>
                <c:pt idx="14">
                  <c:v>50724.637681159424</c:v>
                </c:pt>
              </c:numCache>
            </c:numRef>
          </c:val>
          <c:smooth val="0"/>
        </c:ser>
        <c:ser>
          <c:idx val="9"/>
          <c:order val="7"/>
          <c:tx>
            <c:strRef>
              <c:f>'Grenzen _Hähnchenmastplätze'!$O$11</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_Hähnchenmastplätze'!$O$12:$O$26</c:f>
              <c:numCache>
                <c:ptCount val="15"/>
                <c:pt idx="0">
                  <c:v>4575.163398692811</c:v>
                </c:pt>
                <c:pt idx="1">
                  <c:v>9150.326797385622</c:v>
                </c:pt>
                <c:pt idx="2">
                  <c:v>13725.490196078432</c:v>
                </c:pt>
                <c:pt idx="3">
                  <c:v>18300.653594771244</c:v>
                </c:pt>
                <c:pt idx="4">
                  <c:v>22875.816993464054</c:v>
                </c:pt>
                <c:pt idx="5">
                  <c:v>27450.980392156864</c:v>
                </c:pt>
                <c:pt idx="6">
                  <c:v>32026.143790849674</c:v>
                </c:pt>
                <c:pt idx="7">
                  <c:v>36601.30718954249</c:v>
                </c:pt>
                <c:pt idx="8">
                  <c:v>41176.470588235294</c:v>
                </c:pt>
                <c:pt idx="9">
                  <c:v>45751.63398692811</c:v>
                </c:pt>
                <c:pt idx="10">
                  <c:v>50326.79738562092</c:v>
                </c:pt>
                <c:pt idx="11">
                  <c:v>54901.96078431373</c:v>
                </c:pt>
                <c:pt idx="12">
                  <c:v>59477.12418300654</c:v>
                </c:pt>
                <c:pt idx="13">
                  <c:v>64052.28758169935</c:v>
                </c:pt>
                <c:pt idx="14">
                  <c:v>68627.45098039215</c:v>
                </c:pt>
              </c:numCache>
            </c:numRef>
          </c:val>
          <c:smooth val="0"/>
        </c:ser>
        <c:ser>
          <c:idx val="0"/>
          <c:order val="8"/>
          <c:tx>
            <c:strRef>
              <c:f>'Grenzen _Hähnchenmastplätze'!$M$11</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_Hähnchenmastplätze'!$M$12:$M$26</c:f>
              <c:numCache>
                <c:ptCount val="15"/>
                <c:pt idx="0">
                  <c:v>8771.929824561406</c:v>
                </c:pt>
                <c:pt idx="1">
                  <c:v>17543.859649122813</c:v>
                </c:pt>
                <c:pt idx="2">
                  <c:v>26315.789473684217</c:v>
                </c:pt>
                <c:pt idx="3">
                  <c:v>35087.719298245625</c:v>
                </c:pt>
                <c:pt idx="4">
                  <c:v>43859.64912280703</c:v>
                </c:pt>
                <c:pt idx="5">
                  <c:v>52631.578947368434</c:v>
                </c:pt>
                <c:pt idx="6">
                  <c:v>61403.508771929846</c:v>
                </c:pt>
                <c:pt idx="7">
                  <c:v>70175.43859649125</c:v>
                </c:pt>
                <c:pt idx="8">
                  <c:v>78947.36842105266</c:v>
                </c:pt>
                <c:pt idx="9">
                  <c:v>87719.29824561406</c:v>
                </c:pt>
                <c:pt idx="10">
                  <c:v>96491.22807017546</c:v>
                </c:pt>
                <c:pt idx="11">
                  <c:v>105263.15789473687</c:v>
                </c:pt>
                <c:pt idx="12">
                  <c:v>114035.08771929827</c:v>
                </c:pt>
                <c:pt idx="13">
                  <c:v>122807.01754385969</c:v>
                </c:pt>
                <c:pt idx="14">
                  <c:v>131578.9473684211</c:v>
                </c:pt>
              </c:numCache>
            </c:numRef>
          </c:val>
          <c:smooth val="0"/>
        </c:ser>
        <c:ser>
          <c:idx val="7"/>
          <c:order val="9"/>
          <c:tx>
            <c:strRef>
              <c:f>'Grenzen _Hähnchenmastplätze'!$N$11</c:f>
              <c:strCache>
                <c:ptCount val="1"/>
                <c:pt idx="0">
                  <c:v>N-Grenze; Dünge-VO (Standard-Fütterung)</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'Grenzen _Hähnchenmastplätze'!$N$12:$N$26</c:f>
              <c:numCache>
                <c:ptCount val="15"/>
                <c:pt idx="0">
                  <c:v>7456.140350877194</c:v>
                </c:pt>
                <c:pt idx="1">
                  <c:v>14912.280701754387</c:v>
                </c:pt>
                <c:pt idx="2">
                  <c:v>22368.42105263158</c:v>
                </c:pt>
                <c:pt idx="3">
                  <c:v>29824.561403508775</c:v>
                </c:pt>
                <c:pt idx="4">
                  <c:v>37280.70175438597</c:v>
                </c:pt>
                <c:pt idx="5">
                  <c:v>44736.84210526316</c:v>
                </c:pt>
                <c:pt idx="6">
                  <c:v>52192.98245614035</c:v>
                </c:pt>
                <c:pt idx="7">
                  <c:v>59649.12280701755</c:v>
                </c:pt>
                <c:pt idx="8">
                  <c:v>67105.26315789475</c:v>
                </c:pt>
                <c:pt idx="9">
                  <c:v>74561.40350877194</c:v>
                </c:pt>
                <c:pt idx="10">
                  <c:v>82017.54385964913</c:v>
                </c:pt>
                <c:pt idx="11">
                  <c:v>89473.68421052632</c:v>
                </c:pt>
                <c:pt idx="12">
                  <c:v>96929.82456140351</c:v>
                </c:pt>
                <c:pt idx="13">
                  <c:v>104385.9649122807</c:v>
                </c:pt>
                <c:pt idx="14">
                  <c:v>111842.10526315791</c:v>
                </c:pt>
              </c:numCache>
            </c:numRef>
          </c:val>
          <c:smooth val="0"/>
        </c:ser>
        <c:marker val="1"/>
        <c:axId val="29039256"/>
        <c:axId val="60026713"/>
      </c:lineChart>
      <c:catAx>
        <c:axId val="29039256"/>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ha</a:t>
                </a:r>
              </a:p>
            </c:rich>
          </c:tx>
          <c:layout>
            <c:manualLayout>
              <c:xMode val="factor"/>
              <c:yMode val="factor"/>
              <c:x val="-0.009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0026713"/>
        <c:crosses val="autoZero"/>
        <c:auto val="1"/>
        <c:lblOffset val="100"/>
        <c:tickLblSkip val="2"/>
        <c:tickMarkSkip val="2"/>
        <c:noMultiLvlLbl val="0"/>
      </c:catAx>
      <c:valAx>
        <c:axId val="60026713"/>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Masthähnchen-
plätze
</a:t>
                </a:r>
              </a:p>
            </c:rich>
          </c:tx>
          <c:layout>
            <c:manualLayout>
              <c:xMode val="factor"/>
              <c:yMode val="factor"/>
              <c:x val="0.0497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9039256"/>
        <c:crossesAt val="1"/>
        <c:crossBetween val="midCat"/>
        <c:dispUnits/>
      </c:valAx>
      <c:spPr>
        <a:solidFill>
          <a:srgbClr val="A6CAF0"/>
        </a:solidFill>
        <a:ln w="12700">
          <a:solidFill>
            <a:srgbClr val="808080"/>
          </a:solidFill>
        </a:ln>
      </c:spPr>
    </c:plotArea>
    <c:legend>
      <c:legendPos val="r"/>
      <c:layout>
        <c:manualLayout>
          <c:xMode val="edge"/>
          <c:yMode val="edge"/>
          <c:x val="0.76525"/>
          <c:y val="0.1405"/>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51</xdr:row>
      <xdr:rowOff>0</xdr:rowOff>
    </xdr:from>
    <xdr:to>
      <xdr:col>14</xdr:col>
      <xdr:colOff>1314450</xdr:colOff>
      <xdr:row>51</xdr:row>
      <xdr:rowOff>0</xdr:rowOff>
    </xdr:to>
    <xdr:graphicFrame>
      <xdr:nvGraphicFramePr>
        <xdr:cNvPr id="1" name="Diagramm 2"/>
        <xdr:cNvGraphicFramePr/>
      </xdr:nvGraphicFramePr>
      <xdr:xfrm>
        <a:off x="428625" y="16363950"/>
        <a:ext cx="151828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52</xdr:row>
      <xdr:rowOff>0</xdr:rowOff>
    </xdr:from>
    <xdr:to>
      <xdr:col>14</xdr:col>
      <xdr:colOff>1123950</xdr:colOff>
      <xdr:row>52</xdr:row>
      <xdr:rowOff>0</xdr:rowOff>
    </xdr:to>
    <xdr:graphicFrame>
      <xdr:nvGraphicFramePr>
        <xdr:cNvPr id="1" name="Diagramm 1"/>
        <xdr:cNvGraphicFramePr/>
      </xdr:nvGraphicFramePr>
      <xdr:xfrm>
        <a:off x="428625" y="16202025"/>
        <a:ext cx="1402080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0.94675</cdr:y>
    </cdr:from>
    <cdr:to>
      <cdr:x>0.2655</cdr:x>
      <cdr:y>0.98325</cdr:y>
    </cdr:to>
    <cdr:sp>
      <cdr:nvSpPr>
        <cdr:cNvPr id="1" name="Text Box 1"/>
        <cdr:cNvSpPr txBox="1">
          <a:spLocks noChangeArrowheads="1"/>
        </cdr:cNvSpPr>
      </cdr:nvSpPr>
      <cdr:spPr>
        <a:xfrm>
          <a:off x="381000" y="5438775"/>
          <a:ext cx="20574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161925</xdr:rowOff>
    </xdr:from>
    <xdr:to>
      <xdr:col>9</xdr:col>
      <xdr:colOff>828675</xdr:colOff>
      <xdr:row>31</xdr:row>
      <xdr:rowOff>180975</xdr:rowOff>
    </xdr:to>
    <xdr:pic>
      <xdr:nvPicPr>
        <xdr:cNvPr id="1" name="Picture 1"/>
        <xdr:cNvPicPr preferRelativeResize="1">
          <a:picLocks noChangeAspect="1"/>
        </xdr:cNvPicPr>
      </xdr:nvPicPr>
      <xdr:blipFill>
        <a:blip r:embed="rId1"/>
        <a:stretch>
          <a:fillRect/>
        </a:stretch>
      </xdr:blipFill>
      <xdr:spPr>
        <a:xfrm>
          <a:off x="114300" y="885825"/>
          <a:ext cx="8810625" cy="535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0.9465</cdr:y>
    </cdr:from>
    <cdr:to>
      <cdr:x>0.25825</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54</xdr:row>
      <xdr:rowOff>0</xdr:rowOff>
    </xdr:from>
    <xdr:to>
      <xdr:col>15</xdr:col>
      <xdr:colOff>1266825</xdr:colOff>
      <xdr:row>54</xdr:row>
      <xdr:rowOff>0</xdr:rowOff>
    </xdr:to>
    <xdr:graphicFrame>
      <xdr:nvGraphicFramePr>
        <xdr:cNvPr id="1" name="Diagramm 1"/>
        <xdr:cNvGraphicFramePr/>
      </xdr:nvGraphicFramePr>
      <xdr:xfrm>
        <a:off x="428625" y="17268825"/>
        <a:ext cx="175069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bundesrecht/bewg/gesamt.pdf" TargetMode="External" /><Relationship Id="rId2" Type="http://schemas.openxmlformats.org/officeDocument/2006/relationships/hyperlink" Target="http://www.gesetze-im-internet.de/bundesrecht/d_v/gesamt.pdf" TargetMode="External" /><Relationship Id="rId3" Type="http://schemas.openxmlformats.org/officeDocument/2006/relationships/hyperlink" Target="http://www.gesetze.juris.de/bundesrecht/bimschv_4_1985/gesamt.pdf" TargetMode="External" /><Relationship Id="rId4" Type="http://schemas.openxmlformats.org/officeDocument/2006/relationships/hyperlink" Target="http://www.gesetze-im-internet.de/bundesrecht/uvpg/gesamt.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setze.juris.de/bundesrecht/bimschv_4_1985/gesamt.pdf" TargetMode="External" /><Relationship Id="rId2" Type="http://schemas.openxmlformats.org/officeDocument/2006/relationships/hyperlink" Target="http://www.gesetze-im-internet.de/bundesrecht/uvpg/gesamt.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00" zoomScalePageLayoutView="0" workbookViewId="0" topLeftCell="A1">
      <selection activeCell="J10" sqref="J10"/>
    </sheetView>
  </sheetViews>
  <sheetFormatPr defaultColWidth="11.5546875" defaultRowHeight="15"/>
  <cols>
    <col min="1" max="1" width="0.88671875" style="0" customWidth="1"/>
    <col min="2" max="2" width="1.88671875" style="0" customWidth="1"/>
    <col min="4" max="4" width="16.5546875" style="0" customWidth="1"/>
    <col min="6" max="6" width="15.88671875" style="0" customWidth="1"/>
    <col min="7" max="7" width="7.4453125" style="0" customWidth="1"/>
    <col min="8" max="8" width="9.5546875" style="0" customWidth="1"/>
  </cols>
  <sheetData>
    <row r="2" spans="2:8" ht="22.5">
      <c r="B2" s="247" t="s">
        <v>121</v>
      </c>
      <c r="G2" s="248" t="s">
        <v>6</v>
      </c>
      <c r="H2" s="249">
        <v>41864</v>
      </c>
    </row>
    <row r="3" ht="21.75" customHeight="1">
      <c r="B3" t="s">
        <v>104</v>
      </c>
    </row>
    <row r="4" ht="15">
      <c r="B4" t="s">
        <v>105</v>
      </c>
    </row>
    <row r="6" ht="15">
      <c r="B6" s="250" t="s">
        <v>106</v>
      </c>
    </row>
    <row r="7" spans="2:8" ht="15">
      <c r="B7" s="251" t="s">
        <v>107</v>
      </c>
      <c r="C7" s="251"/>
      <c r="D7" s="251"/>
      <c r="E7" s="251"/>
      <c r="F7" s="251"/>
      <c r="G7" s="251"/>
      <c r="H7" s="251"/>
    </row>
    <row r="8" spans="2:8" ht="15">
      <c r="B8" s="251" t="s">
        <v>108</v>
      </c>
      <c r="C8" s="251"/>
      <c r="D8" s="251"/>
      <c r="E8" s="251"/>
      <c r="F8" s="251"/>
      <c r="G8" s="251"/>
      <c r="H8" s="251"/>
    </row>
    <row r="9" spans="2:8" ht="15">
      <c r="B9" s="251" t="s">
        <v>151</v>
      </c>
      <c r="C9" s="251"/>
      <c r="D9" s="251"/>
      <c r="E9" s="251"/>
      <c r="F9" s="251"/>
      <c r="G9" s="251"/>
      <c r="H9" s="251"/>
    </row>
    <row r="10" spans="2:8" ht="15">
      <c r="B10" s="252" t="s">
        <v>109</v>
      </c>
      <c r="C10" s="251"/>
      <c r="D10" s="251"/>
      <c r="E10" s="251"/>
      <c r="F10" s="251"/>
      <c r="G10" s="251"/>
      <c r="H10" s="251"/>
    </row>
    <row r="11" spans="2:8" ht="15">
      <c r="B11" s="252" t="s">
        <v>110</v>
      </c>
      <c r="C11" s="251"/>
      <c r="D11" s="251"/>
      <c r="E11" s="251"/>
      <c r="F11" s="251"/>
      <c r="G11" s="251"/>
      <c r="H11" s="251"/>
    </row>
    <row r="12" spans="2:8" ht="15">
      <c r="B12" s="262" t="s">
        <v>122</v>
      </c>
      <c r="C12" s="251" t="s">
        <v>75</v>
      </c>
      <c r="D12" s="251"/>
      <c r="E12" s="251"/>
      <c r="F12" s="251"/>
      <c r="G12" s="251"/>
      <c r="H12" s="251"/>
    </row>
    <row r="13" spans="2:8" ht="15">
      <c r="B13" s="262" t="s">
        <v>122</v>
      </c>
      <c r="C13" s="251" t="s">
        <v>124</v>
      </c>
      <c r="D13" s="251"/>
      <c r="E13" s="251"/>
      <c r="F13" s="251"/>
      <c r="G13" s="251"/>
      <c r="H13" s="251"/>
    </row>
    <row r="14" spans="2:8" ht="15">
      <c r="B14" s="262" t="s">
        <v>122</v>
      </c>
      <c r="C14" s="251" t="s">
        <v>123</v>
      </c>
      <c r="D14" s="251"/>
      <c r="E14" s="251"/>
      <c r="F14" s="251"/>
      <c r="G14" s="251"/>
      <c r="H14" s="251"/>
    </row>
    <row r="15" spans="2:8" ht="4.5" customHeight="1">
      <c r="B15" s="253"/>
      <c r="C15" s="251"/>
      <c r="D15" s="251"/>
      <c r="E15" s="251"/>
      <c r="F15" s="251"/>
      <c r="G15" s="251"/>
      <c r="H15" s="251"/>
    </row>
    <row r="16" spans="2:8" ht="18" customHeight="1">
      <c r="B16" s="252" t="s">
        <v>125</v>
      </c>
      <c r="C16" s="254"/>
      <c r="D16" s="254"/>
      <c r="E16" s="254"/>
      <c r="F16" s="254"/>
      <c r="G16" s="254"/>
      <c r="H16" s="254"/>
    </row>
    <row r="17" spans="2:8" ht="48.75" customHeight="1">
      <c r="B17" s="501" t="s">
        <v>111</v>
      </c>
      <c r="C17" s="499"/>
      <c r="D17" s="499"/>
      <c r="E17" s="499"/>
      <c r="F17" s="499"/>
      <c r="G17" s="499"/>
      <c r="H17" s="499"/>
    </row>
    <row r="18" spans="2:8" ht="63" customHeight="1">
      <c r="B18" s="502" t="s">
        <v>132</v>
      </c>
      <c r="C18" s="502"/>
      <c r="D18" s="502"/>
      <c r="E18" s="502"/>
      <c r="F18" s="502"/>
      <c r="G18" s="502"/>
      <c r="H18" s="502"/>
    </row>
    <row r="19" spans="2:8" ht="19.5" customHeight="1">
      <c r="B19" s="501" t="s">
        <v>112</v>
      </c>
      <c r="C19" s="499"/>
      <c r="D19" s="499"/>
      <c r="E19" s="499"/>
      <c r="F19" s="499"/>
      <c r="G19" s="499"/>
      <c r="H19" s="499"/>
    </row>
    <row r="20" s="256" customFormat="1" ht="27.75" customHeight="1">
      <c r="B20" s="255" t="s">
        <v>113</v>
      </c>
    </row>
    <row r="21" ht="15">
      <c r="B21" s="254" t="s">
        <v>114</v>
      </c>
    </row>
    <row r="22" spans="2:8" s="251" customFormat="1" ht="72" customHeight="1">
      <c r="B22" s="257"/>
      <c r="C22" s="499" t="s">
        <v>115</v>
      </c>
      <c r="D22" s="500"/>
      <c r="E22" s="500"/>
      <c r="F22" s="500"/>
      <c r="G22" s="500"/>
      <c r="H22" s="500"/>
    </row>
    <row r="23" spans="2:7" ht="13.5" customHeight="1">
      <c r="B23" s="259"/>
      <c r="C23" s="478" t="s">
        <v>243</v>
      </c>
      <c r="D23" s="477" t="s">
        <v>242</v>
      </c>
      <c r="G23" s="479" t="s">
        <v>251</v>
      </c>
    </row>
    <row r="24" s="256" customFormat="1" ht="24" customHeight="1">
      <c r="B24" s="255" t="s">
        <v>116</v>
      </c>
    </row>
    <row r="25" s="254" customFormat="1" ht="18" customHeight="1">
      <c r="C25" s="254" t="s">
        <v>117</v>
      </c>
    </row>
    <row r="26" spans="2:8" ht="45.75" customHeight="1">
      <c r="B26" s="259"/>
      <c r="C26" s="499" t="s">
        <v>244</v>
      </c>
      <c r="D26" s="500"/>
      <c r="E26" s="500"/>
      <c r="F26" s="500"/>
      <c r="G26" s="500"/>
      <c r="H26" s="500"/>
    </row>
    <row r="27" s="254" customFormat="1" ht="23.25" customHeight="1">
      <c r="C27" s="254" t="s">
        <v>118</v>
      </c>
    </row>
    <row r="28" spans="3:8" ht="90.75" customHeight="1">
      <c r="C28" s="499" t="s">
        <v>246</v>
      </c>
      <c r="D28" s="500"/>
      <c r="E28" s="500"/>
      <c r="F28" s="500"/>
      <c r="G28" s="500"/>
      <c r="H28" s="500"/>
    </row>
    <row r="29" spans="3:8" ht="30.75" customHeight="1">
      <c r="C29" s="499" t="s">
        <v>245</v>
      </c>
      <c r="D29" s="500"/>
      <c r="E29" s="500"/>
      <c r="F29" s="500"/>
      <c r="G29" s="500"/>
      <c r="H29" s="500"/>
    </row>
    <row r="30" spans="3:7" ht="16.5" customHeight="1">
      <c r="C30" s="478" t="s">
        <v>243</v>
      </c>
      <c r="D30" s="480" t="s">
        <v>247</v>
      </c>
      <c r="E30" s="479"/>
      <c r="F30" s="479"/>
      <c r="G30" s="481" t="s">
        <v>248</v>
      </c>
    </row>
    <row r="31" spans="2:5" s="251" customFormat="1" ht="24" customHeight="1">
      <c r="B31" s="260" t="s">
        <v>119</v>
      </c>
      <c r="E31" s="251" t="s">
        <v>120</v>
      </c>
    </row>
    <row r="32" spans="2:5" s="251" customFormat="1" ht="18.75" customHeight="1">
      <c r="B32" s="260" t="s">
        <v>253</v>
      </c>
      <c r="E32" s="251" t="s">
        <v>254</v>
      </c>
    </row>
    <row r="33" spans="2:8" ht="54.75" customHeight="1">
      <c r="B33" s="261"/>
      <c r="C33" s="499" t="s">
        <v>256</v>
      </c>
      <c r="D33" s="500"/>
      <c r="E33" s="500"/>
      <c r="F33" s="500"/>
      <c r="G33" s="500"/>
      <c r="H33" s="500"/>
    </row>
    <row r="34" spans="2:8" ht="21.75" customHeight="1">
      <c r="B34" s="261"/>
      <c r="C34" s="298">
        <v>15000</v>
      </c>
      <c r="D34" s="258" t="s">
        <v>133</v>
      </c>
      <c r="E34" s="258"/>
      <c r="F34" s="258"/>
      <c r="G34" s="258"/>
      <c r="H34" s="258"/>
    </row>
    <row r="35" spans="2:8" ht="15">
      <c r="B35" s="261"/>
      <c r="C35" s="298">
        <v>30000</v>
      </c>
      <c r="D35" s="258" t="s">
        <v>134</v>
      </c>
      <c r="E35" s="258"/>
      <c r="F35" s="258"/>
      <c r="G35" s="258"/>
      <c r="H35" s="258"/>
    </row>
    <row r="36" spans="2:8" ht="15">
      <c r="B36" s="261"/>
      <c r="C36" s="298">
        <v>15000</v>
      </c>
      <c r="D36" s="299" t="s">
        <v>135</v>
      </c>
      <c r="E36" s="258"/>
      <c r="F36" s="258"/>
      <c r="G36" s="258"/>
      <c r="H36" s="258"/>
    </row>
    <row r="37" spans="2:8" s="485" customFormat="1" ht="11.25">
      <c r="B37" s="482"/>
      <c r="C37" s="486" t="s">
        <v>243</v>
      </c>
      <c r="D37" s="484" t="s">
        <v>234</v>
      </c>
      <c r="E37" s="483"/>
      <c r="F37" s="483"/>
      <c r="G37" s="483" t="s">
        <v>249</v>
      </c>
      <c r="H37" s="483"/>
    </row>
    <row r="38" spans="2:8" s="485" customFormat="1" ht="10.5" customHeight="1">
      <c r="B38" s="482"/>
      <c r="C38" s="486"/>
      <c r="D38" s="484"/>
      <c r="E38" s="483"/>
      <c r="F38" s="483"/>
      <c r="G38" s="483"/>
      <c r="H38" s="483"/>
    </row>
    <row r="39" spans="2:8" s="485" customFormat="1" ht="48" customHeight="1">
      <c r="B39" s="482"/>
      <c r="C39" s="499" t="s">
        <v>257</v>
      </c>
      <c r="D39" s="500"/>
      <c r="E39" s="500"/>
      <c r="F39" s="500"/>
      <c r="G39" s="500"/>
      <c r="H39" s="500"/>
    </row>
    <row r="40" spans="2:8" s="488" customFormat="1" ht="26.25" customHeight="1">
      <c r="B40" s="487"/>
      <c r="C40" s="504" t="s">
        <v>250</v>
      </c>
      <c r="D40" s="505"/>
      <c r="E40" s="505"/>
      <c r="F40" s="505"/>
      <c r="G40" s="505"/>
      <c r="H40" s="505"/>
    </row>
    <row r="41" spans="2:8" s="488" customFormat="1" ht="15">
      <c r="B41" s="487"/>
      <c r="C41" s="489">
        <v>60000</v>
      </c>
      <c r="D41" s="503" t="s">
        <v>75</v>
      </c>
      <c r="E41" s="503"/>
      <c r="F41" s="490"/>
      <c r="G41" s="490"/>
      <c r="H41" s="490"/>
    </row>
    <row r="42" spans="2:8" s="488" customFormat="1" ht="15">
      <c r="B42" s="487"/>
      <c r="C42" s="489">
        <v>85000</v>
      </c>
      <c r="D42" s="503" t="s">
        <v>134</v>
      </c>
      <c r="E42" s="503"/>
      <c r="F42" s="490"/>
      <c r="G42" s="490"/>
      <c r="H42" s="490"/>
    </row>
    <row r="43" spans="2:8" s="488" customFormat="1" ht="15">
      <c r="B43" s="491"/>
      <c r="C43" s="489">
        <v>60000</v>
      </c>
      <c r="D43" s="503" t="s">
        <v>135</v>
      </c>
      <c r="E43" s="503"/>
      <c r="F43" s="490"/>
      <c r="G43" s="490"/>
      <c r="H43" s="490"/>
    </row>
    <row r="44" s="492" customFormat="1" ht="5.25" customHeight="1"/>
    <row r="45" spans="3:7" s="493" customFormat="1" ht="11.25">
      <c r="C45" s="494" t="s">
        <v>243</v>
      </c>
      <c r="D45" s="495" t="s">
        <v>240</v>
      </c>
      <c r="G45" s="493" t="s">
        <v>252</v>
      </c>
    </row>
  </sheetData>
  <sheetProtection sheet="1" objects="1" scenarios="1"/>
  <mergeCells count="13">
    <mergeCell ref="D41:E41"/>
    <mergeCell ref="D42:E42"/>
    <mergeCell ref="D43:E43"/>
    <mergeCell ref="C40:H40"/>
    <mergeCell ref="C39:H39"/>
    <mergeCell ref="B17:H17"/>
    <mergeCell ref="B18:H18"/>
    <mergeCell ref="B19:H19"/>
    <mergeCell ref="C33:H33"/>
    <mergeCell ref="C22:H22"/>
    <mergeCell ref="C26:H26"/>
    <mergeCell ref="C28:H28"/>
    <mergeCell ref="C29:H29"/>
  </mergeCells>
  <hyperlinks>
    <hyperlink ref="D23" r:id="rId1" display="http://www.gesetze-im-internet.de/bundesrecht/bewg/gesamt.pdf "/>
    <hyperlink ref="D30" r:id="rId2" display="http://www.gesetze-im-internet.de/bundesrecht/d_v/gesamt.pdf"/>
    <hyperlink ref="D37" r:id="rId3" display="http://www.gesetze.juris.de/bundesrecht/bimschv_4_1985/gesamt.pdf"/>
    <hyperlink ref="D45" r:id="rId4" display="http://www.gesetze-im-internet.de/bundesrecht/uvpg/gesamt.pdf"/>
  </hyperlinks>
  <printOptions/>
  <pageMargins left="0.787401575" right="0.787401575" top="0.984251969" bottom="0.984251969" header="0.4921259845" footer="0.4921259845"/>
  <pageSetup horizontalDpi="1200" verticalDpi="1200" orientation="portrait" paperSize="9" scale="93" r:id="rId5"/>
  <headerFooter alignWithMargins="0">
    <oddFooter>&amp;L&amp;9LEL Schwäbisch Gmünd, Abt. II&amp;C&amp;10&amp;F
&amp;A&amp;R&amp;10&amp;D</oddFooter>
  </headerFooter>
  <rowBreaks count="1" manualBreakCount="1">
    <brk id="30" max="7" man="1"/>
  </rowBreaks>
</worksheet>
</file>

<file path=xl/worksheets/sheet10.xml><?xml version="1.0" encoding="utf-8"?>
<worksheet xmlns="http://schemas.openxmlformats.org/spreadsheetml/2006/main" xmlns:r="http://schemas.openxmlformats.org/officeDocument/2006/relationships">
  <dimension ref="B2:G14"/>
  <sheetViews>
    <sheetView showGridLines="0" showZeros="0" view="pageBreakPreview" zoomScaleSheetLayoutView="100" zoomScalePageLayoutView="0" workbookViewId="0" topLeftCell="A1">
      <selection activeCell="H15" sqref="H15"/>
    </sheetView>
  </sheetViews>
  <sheetFormatPr defaultColWidth="11.5546875" defaultRowHeight="15"/>
  <cols>
    <col min="1" max="1" width="1.66796875" style="1" customWidth="1"/>
    <col min="2" max="5" width="8.6640625" style="1" customWidth="1"/>
    <col min="6" max="6" width="12.6640625" style="1" customWidth="1"/>
  </cols>
  <sheetData>
    <row r="1" s="1" customFormat="1" ht="9.75" customHeight="1" thickBot="1"/>
    <row r="2" spans="2:7" s="1" customFormat="1" ht="56.25" customHeight="1">
      <c r="B2" s="202" t="s">
        <v>0</v>
      </c>
      <c r="C2" s="203"/>
      <c r="D2" s="203"/>
      <c r="E2" s="203"/>
      <c r="F2" s="204"/>
      <c r="G2" s="205"/>
    </row>
    <row r="3" spans="2:7" s="1" customFormat="1" ht="56.25" customHeight="1" thickBot="1">
      <c r="B3" s="206" t="s">
        <v>77</v>
      </c>
      <c r="C3" s="207"/>
      <c r="D3" s="207"/>
      <c r="E3" s="207"/>
      <c r="F3" s="208"/>
      <c r="G3" s="205"/>
    </row>
    <row r="4" s="1" customFormat="1" ht="66" customHeight="1" thickBot="1"/>
    <row r="5" spans="2:6" s="1" customFormat="1" ht="40.5" customHeight="1">
      <c r="B5" s="209" t="s">
        <v>1</v>
      </c>
      <c r="C5" s="210"/>
      <c r="D5" s="210"/>
      <c r="E5" s="210"/>
      <c r="F5" s="211" t="s">
        <v>2</v>
      </c>
    </row>
    <row r="6" spans="2:6" s="1" customFormat="1" ht="40.5" customHeight="1">
      <c r="B6" s="212">
        <v>1</v>
      </c>
      <c r="C6" s="213" t="s">
        <v>3</v>
      </c>
      <c r="D6" s="214">
        <v>20</v>
      </c>
      <c r="E6" s="214" t="s">
        <v>4</v>
      </c>
      <c r="F6" s="215">
        <v>10</v>
      </c>
    </row>
    <row r="7" spans="2:6" s="1" customFormat="1" ht="40.5" customHeight="1">
      <c r="B7" s="216">
        <v>20</v>
      </c>
      <c r="C7" s="217" t="s">
        <v>3</v>
      </c>
      <c r="D7" s="218">
        <v>30</v>
      </c>
      <c r="E7" s="218" t="s">
        <v>4</v>
      </c>
      <c r="F7" s="219">
        <v>7</v>
      </c>
    </row>
    <row r="8" spans="2:6" s="1" customFormat="1" ht="40.5" customHeight="1">
      <c r="B8" s="216">
        <v>30</v>
      </c>
      <c r="C8" s="217" t="s">
        <v>3</v>
      </c>
      <c r="D8" s="218">
        <v>50</v>
      </c>
      <c r="E8" s="218" t="s">
        <v>4</v>
      </c>
      <c r="F8" s="219">
        <v>6</v>
      </c>
    </row>
    <row r="9" spans="2:6" s="1" customFormat="1" ht="40.5" customHeight="1">
      <c r="B9" s="216">
        <v>50</v>
      </c>
      <c r="C9" s="217" t="s">
        <v>3</v>
      </c>
      <c r="D9" s="218">
        <v>100</v>
      </c>
      <c r="E9" s="218" t="s">
        <v>4</v>
      </c>
      <c r="F9" s="219">
        <v>3</v>
      </c>
    </row>
    <row r="10" spans="2:6" s="1" customFormat="1" ht="40.5" customHeight="1" thickBot="1">
      <c r="B10" s="220"/>
      <c r="C10" s="221" t="s">
        <v>5</v>
      </c>
      <c r="D10" s="222">
        <v>100</v>
      </c>
      <c r="E10" s="222" t="s">
        <v>4</v>
      </c>
      <c r="F10" s="223">
        <v>1.5</v>
      </c>
    </row>
    <row r="11" s="1" customFormat="1" ht="9" customHeight="1"/>
    <row r="12" s="1" customFormat="1" ht="21" customHeight="1"/>
    <row r="13" spans="5:6" ht="15">
      <c r="E13" s="2"/>
      <c r="F13" s="3"/>
    </row>
    <row r="14" spans="5:6" ht="15">
      <c r="E14" s="2" t="s">
        <v>6</v>
      </c>
      <c r="F14" s="3">
        <v>40688</v>
      </c>
    </row>
  </sheetData>
  <sheetProtection/>
  <printOptions/>
  <pageMargins left="0.787401575" right="0.787401575" top="0.984251969" bottom="0.984251969" header="0.4921259845" footer="0.4921259845"/>
  <pageSetup horizontalDpi="1200" verticalDpi="1200" orientation="portrait" paperSize="9" scale="95" r:id="rId1"/>
  <headerFooter alignWithMargins="0">
    <oddFooter>&amp;L&amp;9LEL Schwäbisch Gmünd, Abt. II&amp;C&amp;10&amp;F
&amp;A&amp;R&amp;10&amp;D</oddFooter>
  </headerFooter>
</worksheet>
</file>

<file path=xl/worksheets/sheet2.xml><?xml version="1.0" encoding="utf-8"?>
<worksheet xmlns="http://schemas.openxmlformats.org/spreadsheetml/2006/main" xmlns:r="http://schemas.openxmlformats.org/officeDocument/2006/relationships">
  <dimension ref="A1:M35"/>
  <sheetViews>
    <sheetView showGridLines="0" showZeros="0" zoomScale="75" zoomScaleNormal="75" zoomScaleSheetLayoutView="70" zoomScalePageLayoutView="0" workbookViewId="0" topLeftCell="A1">
      <selection activeCell="K21" sqref="K21"/>
    </sheetView>
  </sheetViews>
  <sheetFormatPr defaultColWidth="10.88671875" defaultRowHeight="15"/>
  <cols>
    <col min="1" max="1" width="1.66796875" style="1" customWidth="1"/>
    <col min="2" max="2" width="4.88671875" style="1" customWidth="1"/>
    <col min="3" max="3" width="8.6640625" style="1" customWidth="1"/>
    <col min="4" max="4" width="5.21484375" style="1" customWidth="1"/>
    <col min="5" max="5" width="6.10546875" style="1" customWidth="1"/>
    <col min="6" max="6" width="9.4453125" style="1" customWidth="1"/>
    <col min="7" max="7" width="3.4453125" style="149" customWidth="1"/>
    <col min="8" max="8" width="10.88671875" style="1" customWidth="1"/>
    <col min="9" max="9" width="6.4453125" style="1" customWidth="1"/>
    <col min="10" max="10" width="7.4453125" style="1" customWidth="1"/>
    <col min="11" max="11" width="4.5546875" style="1" hidden="1" customWidth="1"/>
    <col min="12" max="12" width="15.10546875" style="1" customWidth="1"/>
    <col min="13" max="16384" width="10.88671875" style="1" customWidth="1"/>
  </cols>
  <sheetData>
    <row r="1" ht="9.75" customHeight="1" thickBot="1">
      <c r="A1" s="148"/>
    </row>
    <row r="2" spans="2:12" ht="21" customHeight="1">
      <c r="B2" s="150" t="s">
        <v>0</v>
      </c>
      <c r="C2" s="151"/>
      <c r="D2" s="151"/>
      <c r="E2" s="151"/>
      <c r="F2" s="152"/>
      <c r="G2" s="153"/>
      <c r="H2" s="150" t="s">
        <v>64</v>
      </c>
      <c r="I2" s="151"/>
      <c r="J2" s="151"/>
      <c r="K2" s="151"/>
      <c r="L2" s="152"/>
    </row>
    <row r="3" spans="2:12" ht="21" customHeight="1" thickBot="1">
      <c r="B3" s="154" t="s">
        <v>65</v>
      </c>
      <c r="C3" s="155"/>
      <c r="D3" s="155"/>
      <c r="E3" s="155"/>
      <c r="F3" s="156"/>
      <c r="G3" s="153"/>
      <c r="H3" s="157" t="s">
        <v>66</v>
      </c>
      <c r="I3" s="155"/>
      <c r="J3" s="155"/>
      <c r="K3" s="155"/>
      <c r="L3" s="156"/>
    </row>
    <row r="4" spans="8:13" ht="17.25" customHeight="1" thickBot="1">
      <c r="H4" s="149"/>
      <c r="I4" s="149"/>
      <c r="J4" s="149"/>
      <c r="K4" s="149"/>
      <c r="L4" s="149"/>
      <c r="M4" s="149"/>
    </row>
    <row r="5" spans="2:13" ht="21" customHeight="1">
      <c r="B5" s="158" t="s">
        <v>1</v>
      </c>
      <c r="C5" s="159"/>
      <c r="D5" s="159"/>
      <c r="E5" s="159"/>
      <c r="F5" s="160" t="s">
        <v>2</v>
      </c>
      <c r="H5" s="506" t="s">
        <v>67</v>
      </c>
      <c r="I5" s="507"/>
      <c r="J5" s="507"/>
      <c r="K5" s="159"/>
      <c r="L5" s="160" t="s">
        <v>8</v>
      </c>
      <c r="M5" s="149" t="s">
        <v>2</v>
      </c>
    </row>
    <row r="6" spans="2:13" ht="21" customHeight="1">
      <c r="B6" s="161">
        <v>1</v>
      </c>
      <c r="C6" s="162" t="s">
        <v>3</v>
      </c>
      <c r="D6" s="163">
        <v>20</v>
      </c>
      <c r="E6" s="163" t="s">
        <v>4</v>
      </c>
      <c r="F6" s="164">
        <v>10</v>
      </c>
      <c r="H6" s="161">
        <v>10</v>
      </c>
      <c r="I6" s="165" t="s">
        <v>4</v>
      </c>
      <c r="J6" s="163"/>
      <c r="K6" s="165"/>
      <c r="L6" s="166">
        <f>H6*M6</f>
        <v>100</v>
      </c>
      <c r="M6" s="153">
        <v>10</v>
      </c>
    </row>
    <row r="7" spans="2:13" ht="21" customHeight="1">
      <c r="B7" s="161">
        <v>20</v>
      </c>
      <c r="C7" s="162" t="s">
        <v>3</v>
      </c>
      <c r="D7" s="163">
        <v>30</v>
      </c>
      <c r="E7" s="163" t="s">
        <v>4</v>
      </c>
      <c r="F7" s="164">
        <v>7</v>
      </c>
      <c r="H7" s="161">
        <v>20</v>
      </c>
      <c r="I7" s="165" t="s">
        <v>4</v>
      </c>
      <c r="J7" s="163"/>
      <c r="K7" s="163"/>
      <c r="L7" s="166">
        <f>H7*M7</f>
        <v>200</v>
      </c>
      <c r="M7" s="167">
        <v>10</v>
      </c>
    </row>
    <row r="8" spans="2:13" ht="21" customHeight="1">
      <c r="B8" s="161">
        <v>30</v>
      </c>
      <c r="C8" s="162" t="s">
        <v>3</v>
      </c>
      <c r="D8" s="163">
        <v>50</v>
      </c>
      <c r="E8" s="163" t="s">
        <v>4</v>
      </c>
      <c r="F8" s="164">
        <v>6</v>
      </c>
      <c r="H8" s="161">
        <v>30</v>
      </c>
      <c r="I8" s="165" t="s">
        <v>4</v>
      </c>
      <c r="J8" s="163"/>
      <c r="K8" s="163"/>
      <c r="L8" s="166">
        <f aca="true" t="shared" si="0" ref="L8:L35">(H8-H7)*M8+L7</f>
        <v>270</v>
      </c>
      <c r="M8" s="167">
        <v>7</v>
      </c>
    </row>
    <row r="9" spans="2:13" ht="21" customHeight="1">
      <c r="B9" s="161">
        <v>50</v>
      </c>
      <c r="C9" s="162" t="s">
        <v>3</v>
      </c>
      <c r="D9" s="163">
        <v>100</v>
      </c>
      <c r="E9" s="163" t="s">
        <v>4</v>
      </c>
      <c r="F9" s="164">
        <v>3</v>
      </c>
      <c r="H9" s="161">
        <v>40</v>
      </c>
      <c r="I9" s="165" t="s">
        <v>4</v>
      </c>
      <c r="J9" s="163"/>
      <c r="K9" s="163"/>
      <c r="L9" s="166">
        <f t="shared" si="0"/>
        <v>330</v>
      </c>
      <c r="M9" s="167">
        <v>6</v>
      </c>
    </row>
    <row r="10" spans="2:13" ht="21" customHeight="1" thickBot="1">
      <c r="B10" s="168"/>
      <c r="C10" s="169" t="s">
        <v>5</v>
      </c>
      <c r="D10" s="170">
        <v>100</v>
      </c>
      <c r="E10" s="170" t="s">
        <v>4</v>
      </c>
      <c r="F10" s="171">
        <v>1.5</v>
      </c>
      <c r="H10" s="161">
        <v>50</v>
      </c>
      <c r="I10" s="165" t="s">
        <v>4</v>
      </c>
      <c r="J10" s="163"/>
      <c r="K10" s="163"/>
      <c r="L10" s="166">
        <f t="shared" si="0"/>
        <v>390</v>
      </c>
      <c r="M10" s="153">
        <v>6</v>
      </c>
    </row>
    <row r="11" spans="8:13" ht="15" customHeight="1">
      <c r="H11" s="161">
        <v>60</v>
      </c>
      <c r="I11" s="165" t="s">
        <v>4</v>
      </c>
      <c r="J11" s="163"/>
      <c r="K11" s="163"/>
      <c r="L11" s="166">
        <f t="shared" si="0"/>
        <v>420</v>
      </c>
      <c r="M11" s="153">
        <v>3</v>
      </c>
    </row>
    <row r="12" spans="5:13" ht="21" customHeight="1">
      <c r="E12" s="2" t="s">
        <v>6</v>
      </c>
      <c r="F12" s="3">
        <v>37257</v>
      </c>
      <c r="H12" s="161">
        <v>70</v>
      </c>
      <c r="I12" s="165" t="s">
        <v>4</v>
      </c>
      <c r="J12" s="163"/>
      <c r="K12" s="163"/>
      <c r="L12" s="166">
        <f t="shared" si="0"/>
        <v>450</v>
      </c>
      <c r="M12" s="153">
        <v>3</v>
      </c>
    </row>
    <row r="13" spans="5:13" ht="21" customHeight="1">
      <c r="E13" s="2"/>
      <c r="F13" s="3"/>
      <c r="H13" s="161">
        <v>80</v>
      </c>
      <c r="I13" s="165" t="s">
        <v>4</v>
      </c>
      <c r="J13" s="163"/>
      <c r="K13" s="163"/>
      <c r="L13" s="166">
        <f t="shared" si="0"/>
        <v>480</v>
      </c>
      <c r="M13" s="153">
        <v>3</v>
      </c>
    </row>
    <row r="14" spans="1:13" ht="21" customHeight="1">
      <c r="A14" s="148"/>
      <c r="G14" s="172">
        <v>0</v>
      </c>
      <c r="H14" s="161">
        <v>90</v>
      </c>
      <c r="I14" s="165" t="s">
        <v>4</v>
      </c>
      <c r="J14" s="163"/>
      <c r="K14" s="163"/>
      <c r="L14" s="166">
        <f t="shared" si="0"/>
        <v>510</v>
      </c>
      <c r="M14" s="153">
        <v>3</v>
      </c>
    </row>
    <row r="15" spans="7:13" ht="21" customHeight="1">
      <c r="G15" s="172">
        <v>0</v>
      </c>
      <c r="H15" s="161">
        <v>100</v>
      </c>
      <c r="I15" s="165" t="s">
        <v>4</v>
      </c>
      <c r="J15" s="163"/>
      <c r="K15" s="163"/>
      <c r="L15" s="166">
        <f>(H15-H14)*M15+L14</f>
        <v>540</v>
      </c>
      <c r="M15" s="167">
        <v>3</v>
      </c>
    </row>
    <row r="16" spans="7:13" ht="21" customHeight="1">
      <c r="G16" s="172">
        <v>0</v>
      </c>
      <c r="H16" s="161">
        <v>110</v>
      </c>
      <c r="I16" s="165" t="s">
        <v>4</v>
      </c>
      <c r="J16" s="163"/>
      <c r="K16" s="163"/>
      <c r="L16" s="166">
        <f t="shared" si="0"/>
        <v>555</v>
      </c>
      <c r="M16" s="167">
        <v>1.5</v>
      </c>
    </row>
    <row r="17" spans="8:13" ht="21" customHeight="1">
      <c r="H17" s="161">
        <v>120</v>
      </c>
      <c r="I17" s="165" t="s">
        <v>4</v>
      </c>
      <c r="J17" s="163"/>
      <c r="K17" s="163"/>
      <c r="L17" s="166">
        <f t="shared" si="0"/>
        <v>570</v>
      </c>
      <c r="M17" s="167">
        <v>1.5</v>
      </c>
    </row>
    <row r="18" spans="8:13" ht="21" customHeight="1">
      <c r="H18" s="161">
        <v>130</v>
      </c>
      <c r="I18" s="165" t="s">
        <v>4</v>
      </c>
      <c r="J18" s="163"/>
      <c r="K18" s="163"/>
      <c r="L18" s="166">
        <f t="shared" si="0"/>
        <v>585</v>
      </c>
      <c r="M18" s="167">
        <v>1.5</v>
      </c>
    </row>
    <row r="19" spans="8:13" ht="21" customHeight="1">
      <c r="H19" s="161">
        <v>140</v>
      </c>
      <c r="I19" s="165" t="s">
        <v>4</v>
      </c>
      <c r="J19" s="163"/>
      <c r="K19" s="163"/>
      <c r="L19" s="166">
        <f t="shared" si="0"/>
        <v>600</v>
      </c>
      <c r="M19" s="167">
        <v>1.5</v>
      </c>
    </row>
    <row r="20" spans="8:13" ht="21" customHeight="1">
      <c r="H20" s="161">
        <v>150</v>
      </c>
      <c r="I20" s="165" t="s">
        <v>4</v>
      </c>
      <c r="J20" s="163"/>
      <c r="K20" s="163"/>
      <c r="L20" s="166">
        <f t="shared" si="0"/>
        <v>615</v>
      </c>
      <c r="M20" s="167">
        <v>1.5</v>
      </c>
    </row>
    <row r="21" spans="8:13" ht="21" customHeight="1">
      <c r="H21" s="161">
        <v>160</v>
      </c>
      <c r="I21" s="165" t="s">
        <v>4</v>
      </c>
      <c r="J21" s="163"/>
      <c r="K21" s="163"/>
      <c r="L21" s="166">
        <f t="shared" si="0"/>
        <v>630</v>
      </c>
      <c r="M21" s="167">
        <v>1.5</v>
      </c>
    </row>
    <row r="22" spans="8:13" ht="21" customHeight="1">
      <c r="H22" s="161">
        <v>170</v>
      </c>
      <c r="I22" s="165" t="s">
        <v>4</v>
      </c>
      <c r="J22" s="173"/>
      <c r="K22" s="173"/>
      <c r="L22" s="166">
        <f t="shared" si="0"/>
        <v>645</v>
      </c>
      <c r="M22" s="167">
        <v>1.5</v>
      </c>
    </row>
    <row r="23" spans="8:13" ht="21" customHeight="1">
      <c r="H23" s="161">
        <v>180</v>
      </c>
      <c r="I23" s="165" t="s">
        <v>4</v>
      </c>
      <c r="J23" s="173"/>
      <c r="K23" s="173"/>
      <c r="L23" s="166">
        <f t="shared" si="0"/>
        <v>660</v>
      </c>
      <c r="M23" s="167">
        <v>1.5</v>
      </c>
    </row>
    <row r="24" spans="8:13" ht="21" customHeight="1">
      <c r="H24" s="161">
        <v>190</v>
      </c>
      <c r="I24" s="165" t="s">
        <v>4</v>
      </c>
      <c r="J24" s="173"/>
      <c r="K24" s="173"/>
      <c r="L24" s="166">
        <f t="shared" si="0"/>
        <v>675</v>
      </c>
      <c r="M24" s="167">
        <v>1.5</v>
      </c>
    </row>
    <row r="25" spans="8:13" ht="21" customHeight="1">
      <c r="H25" s="161">
        <v>200</v>
      </c>
      <c r="I25" s="165" t="s">
        <v>4</v>
      </c>
      <c r="J25" s="173"/>
      <c r="K25" s="173"/>
      <c r="L25" s="166">
        <f t="shared" si="0"/>
        <v>690</v>
      </c>
      <c r="M25" s="167">
        <v>1.5</v>
      </c>
    </row>
    <row r="26" spans="8:13" ht="21" customHeight="1">
      <c r="H26" s="161">
        <v>210</v>
      </c>
      <c r="I26" s="165" t="s">
        <v>4</v>
      </c>
      <c r="J26" s="173"/>
      <c r="K26" s="173"/>
      <c r="L26" s="166">
        <f t="shared" si="0"/>
        <v>705</v>
      </c>
      <c r="M26" s="167">
        <v>1.5</v>
      </c>
    </row>
    <row r="27" spans="8:13" ht="21" customHeight="1">
      <c r="H27" s="161">
        <v>220</v>
      </c>
      <c r="I27" s="165" t="s">
        <v>4</v>
      </c>
      <c r="J27" s="173"/>
      <c r="K27" s="173"/>
      <c r="L27" s="166">
        <f t="shared" si="0"/>
        <v>720</v>
      </c>
      <c r="M27" s="167">
        <v>1.5</v>
      </c>
    </row>
    <row r="28" spans="1:13" ht="21" customHeight="1">
      <c r="A28" s="148"/>
      <c r="H28" s="161">
        <v>230</v>
      </c>
      <c r="I28" s="165" t="s">
        <v>4</v>
      </c>
      <c r="J28" s="173"/>
      <c r="K28" s="173"/>
      <c r="L28" s="166">
        <f t="shared" si="0"/>
        <v>735</v>
      </c>
      <c r="M28" s="167">
        <v>1.5</v>
      </c>
    </row>
    <row r="29" spans="8:13" ht="21" customHeight="1">
      <c r="H29" s="161">
        <v>240</v>
      </c>
      <c r="I29" s="165" t="s">
        <v>4</v>
      </c>
      <c r="J29" s="173"/>
      <c r="K29" s="173"/>
      <c r="L29" s="166">
        <f t="shared" si="0"/>
        <v>750</v>
      </c>
      <c r="M29" s="167">
        <v>1.5</v>
      </c>
    </row>
    <row r="30" spans="8:13" ht="21" customHeight="1">
      <c r="H30" s="161">
        <v>250</v>
      </c>
      <c r="I30" s="165" t="s">
        <v>4</v>
      </c>
      <c r="J30" s="173"/>
      <c r="K30" s="173"/>
      <c r="L30" s="166">
        <f t="shared" si="0"/>
        <v>765</v>
      </c>
      <c r="M30" s="167">
        <v>1.5</v>
      </c>
    </row>
    <row r="31" spans="8:13" ht="21" customHeight="1">
      <c r="H31" s="161">
        <v>260</v>
      </c>
      <c r="I31" s="165" t="s">
        <v>4</v>
      </c>
      <c r="J31" s="173"/>
      <c r="K31" s="173"/>
      <c r="L31" s="166">
        <f t="shared" si="0"/>
        <v>780</v>
      </c>
      <c r="M31" s="167">
        <v>1.5</v>
      </c>
    </row>
    <row r="32" spans="8:13" ht="21" customHeight="1">
      <c r="H32" s="161">
        <v>270</v>
      </c>
      <c r="I32" s="165" t="s">
        <v>4</v>
      </c>
      <c r="J32" s="173"/>
      <c r="K32" s="173"/>
      <c r="L32" s="166">
        <f t="shared" si="0"/>
        <v>795</v>
      </c>
      <c r="M32" s="167">
        <v>1.5</v>
      </c>
    </row>
    <row r="33" spans="8:13" ht="21" customHeight="1">
      <c r="H33" s="161">
        <v>280</v>
      </c>
      <c r="I33" s="165" t="s">
        <v>4</v>
      </c>
      <c r="J33" s="173"/>
      <c r="K33" s="173"/>
      <c r="L33" s="166">
        <f t="shared" si="0"/>
        <v>810</v>
      </c>
      <c r="M33" s="167">
        <v>1.5</v>
      </c>
    </row>
    <row r="34" spans="8:13" ht="21" customHeight="1">
      <c r="H34" s="161">
        <v>290</v>
      </c>
      <c r="I34" s="165" t="s">
        <v>4</v>
      </c>
      <c r="J34" s="173"/>
      <c r="K34" s="173"/>
      <c r="L34" s="166">
        <f t="shared" si="0"/>
        <v>825</v>
      </c>
      <c r="M34" s="167">
        <v>1.5</v>
      </c>
    </row>
    <row r="35" spans="8:13" ht="21" customHeight="1" thickBot="1">
      <c r="H35" s="174">
        <v>300</v>
      </c>
      <c r="I35" s="175" t="s">
        <v>4</v>
      </c>
      <c r="J35" s="170"/>
      <c r="K35" s="170"/>
      <c r="L35" s="176">
        <f t="shared" si="0"/>
        <v>840</v>
      </c>
      <c r="M35" s="167">
        <v>1.5</v>
      </c>
    </row>
  </sheetData>
  <sheetProtection sheet="1" objects="1" scenarios="1"/>
  <mergeCells count="1">
    <mergeCell ref="H5:J5"/>
  </mergeCells>
  <printOptions/>
  <pageMargins left="0.787401575" right="0.787401575" top="0.984251969" bottom="0.984251969" header="0.4921259845" footer="0.4921259845"/>
  <pageSetup horizontalDpi="1200" verticalDpi="1200" orientation="portrait" paperSize="9" scale="92" r:id="rId1"/>
  <headerFooter alignWithMargins="0">
    <oddFooter>&amp;L&amp;9LEL Schwäbisch Gmünd, Abt. II&amp;C&amp;10&amp;F
&amp;A&amp;R&amp;10&amp;D</oddFooter>
  </headerFooter>
</worksheet>
</file>

<file path=xl/worksheets/sheet3.xml><?xml version="1.0" encoding="utf-8"?>
<worksheet xmlns="http://schemas.openxmlformats.org/spreadsheetml/2006/main" xmlns:r="http://schemas.openxmlformats.org/officeDocument/2006/relationships">
  <dimension ref="A1:W64"/>
  <sheetViews>
    <sheetView showGridLines="0" showZeros="0" zoomScale="40" zoomScaleNormal="40" zoomScaleSheetLayoutView="55" zoomScalePageLayoutView="0" workbookViewId="0" topLeftCell="A1">
      <selection activeCell="S11" sqref="S11"/>
    </sheetView>
  </sheetViews>
  <sheetFormatPr defaultColWidth="10.88671875" defaultRowHeight="15"/>
  <cols>
    <col min="1" max="1" width="1.66796875" style="4" customWidth="1"/>
    <col min="2" max="2" width="16.10546875" style="4" customWidth="1"/>
    <col min="3" max="4" width="18.21484375" style="4" customWidth="1"/>
    <col min="5" max="5" width="17.77734375" style="4" customWidth="1"/>
    <col min="6" max="6" width="15.3359375" style="4" hidden="1" customWidth="1"/>
    <col min="7" max="7" width="18.10546875" style="4" customWidth="1"/>
    <col min="8" max="8" width="15.3359375" style="4" customWidth="1"/>
    <col min="9" max="9" width="15.3359375" style="4" hidden="1" customWidth="1"/>
    <col min="10" max="10" width="15.3359375" style="4" customWidth="1"/>
    <col min="11" max="11" width="15.3359375" style="4" hidden="1" customWidth="1"/>
    <col min="12" max="15" width="15.3359375" style="4" customWidth="1"/>
    <col min="16" max="16" width="17.5546875" style="4" customWidth="1"/>
    <col min="17" max="16384" width="10.88671875" style="4" customWidth="1"/>
  </cols>
  <sheetData>
    <row r="1" spans="1:6" ht="8.25" customHeight="1">
      <c r="A1" s="17"/>
      <c r="D1" s="5"/>
      <c r="E1" s="5"/>
      <c r="F1" s="5"/>
    </row>
    <row r="2" spans="2:17" s="7" customFormat="1" ht="45" customHeight="1">
      <c r="B2" s="23" t="s">
        <v>17</v>
      </c>
      <c r="C2" s="8"/>
      <c r="D2" s="8"/>
      <c r="E2" s="8"/>
      <c r="F2" s="8"/>
      <c r="G2" s="8"/>
      <c r="H2" s="8"/>
      <c r="I2" s="8"/>
      <c r="J2" s="8"/>
      <c r="K2" s="8"/>
      <c r="L2" s="8"/>
      <c r="M2" s="9"/>
      <c r="N2" s="9"/>
      <c r="O2" s="9"/>
      <c r="P2" s="10"/>
      <c r="Q2" s="11">
        <v>0</v>
      </c>
    </row>
    <row r="3" spans="2:17" s="7" customFormat="1" ht="45" customHeight="1" thickBot="1">
      <c r="B3" s="12"/>
      <c r="C3" s="12"/>
      <c r="D3" s="12"/>
      <c r="E3" s="12"/>
      <c r="F3" s="12"/>
      <c r="G3" s="13"/>
      <c r="H3" s="13"/>
      <c r="I3" s="13"/>
      <c r="J3" s="13"/>
      <c r="K3" s="13"/>
      <c r="L3" s="13"/>
      <c r="M3" s="14"/>
      <c r="N3" s="14"/>
      <c r="O3" s="21" t="s">
        <v>14</v>
      </c>
      <c r="P3" s="22">
        <f>Hinweise!H2</f>
        <v>41864</v>
      </c>
      <c r="Q3" s="11"/>
    </row>
    <row r="4" spans="2:17" s="7" customFormat="1" ht="30" customHeight="1" thickBot="1">
      <c r="B4" s="40"/>
      <c r="C4" s="48"/>
      <c r="D4" s="42" t="s">
        <v>17</v>
      </c>
      <c r="E4" s="43"/>
      <c r="F4" s="44"/>
      <c r="G4" s="44"/>
      <c r="H4" s="44"/>
      <c r="I4" s="44"/>
      <c r="J4" s="44"/>
      <c r="K4" s="44"/>
      <c r="L4" s="44"/>
      <c r="M4" s="45"/>
      <c r="N4" s="45"/>
      <c r="O4" s="45"/>
      <c r="P4" s="46"/>
      <c r="Q4" s="11">
        <v>0</v>
      </c>
    </row>
    <row r="5" spans="2:17" s="7" customFormat="1" ht="93.75" customHeight="1">
      <c r="B5" s="58" t="s">
        <v>26</v>
      </c>
      <c r="C5" s="49" t="s">
        <v>27</v>
      </c>
      <c r="D5" s="49" t="s">
        <v>131</v>
      </c>
      <c r="E5" s="509" t="s">
        <v>34</v>
      </c>
      <c r="F5" s="510"/>
      <c r="G5" s="511"/>
      <c r="H5" s="515" t="s">
        <v>25</v>
      </c>
      <c r="I5" s="516"/>
      <c r="J5" s="516"/>
      <c r="K5" s="516"/>
      <c r="L5" s="517"/>
      <c r="M5" s="26" t="s">
        <v>45</v>
      </c>
      <c r="N5" s="27"/>
      <c r="O5" s="27"/>
      <c r="P5" s="28"/>
      <c r="Q5" s="11">
        <v>0</v>
      </c>
    </row>
    <row r="6" spans="2:17" s="7" customFormat="1" ht="87.75" customHeight="1">
      <c r="B6" s="25"/>
      <c r="C6" s="49"/>
      <c r="D6" s="49"/>
      <c r="E6" s="512"/>
      <c r="F6" s="513"/>
      <c r="G6" s="514"/>
      <c r="H6" s="515"/>
      <c r="I6" s="516"/>
      <c r="J6" s="516"/>
      <c r="K6" s="516"/>
      <c r="L6" s="517"/>
      <c r="M6" s="67">
        <f>O49</f>
        <v>170</v>
      </c>
      <c r="N6" s="68" t="s">
        <v>144</v>
      </c>
      <c r="O6" s="60">
        <f>O51</f>
        <v>70</v>
      </c>
      <c r="P6" s="284" t="s">
        <v>39</v>
      </c>
      <c r="Q6" s="11"/>
    </row>
    <row r="7" spans="2:17" s="7" customFormat="1" ht="21">
      <c r="B7" s="25"/>
      <c r="C7" s="49"/>
      <c r="D7" s="49"/>
      <c r="E7" s="326"/>
      <c r="F7" s="327"/>
      <c r="G7" s="328"/>
      <c r="H7" s="329"/>
      <c r="I7" s="330"/>
      <c r="J7" s="330"/>
      <c r="K7" s="330"/>
      <c r="L7" s="331"/>
      <c r="M7" s="368">
        <f>1-O48</f>
        <v>0.4</v>
      </c>
      <c r="N7" s="369" t="s">
        <v>18</v>
      </c>
      <c r="O7" s="60"/>
      <c r="P7" s="284"/>
      <c r="Q7" s="11"/>
    </row>
    <row r="8" spans="2:17" s="378" customFormat="1" ht="114" customHeight="1">
      <c r="B8" s="58" t="s">
        <v>4</v>
      </c>
      <c r="C8" s="379"/>
      <c r="D8" s="380"/>
      <c r="E8" s="518" t="s">
        <v>152</v>
      </c>
      <c r="F8" s="519"/>
      <c r="G8" s="381" t="s">
        <v>153</v>
      </c>
      <c r="H8" s="508" t="s">
        <v>154</v>
      </c>
      <c r="I8" s="508"/>
      <c r="J8" s="508" t="s">
        <v>142</v>
      </c>
      <c r="K8" s="508"/>
      <c r="L8" s="334" t="s">
        <v>24</v>
      </c>
      <c r="M8" s="382" t="s">
        <v>13</v>
      </c>
      <c r="N8" s="382" t="s">
        <v>29</v>
      </c>
      <c r="O8" s="383" t="s">
        <v>13</v>
      </c>
      <c r="P8" s="337" t="s">
        <v>29</v>
      </c>
      <c r="Q8" s="384"/>
    </row>
    <row r="9" spans="2:18" s="385" customFormat="1" ht="48.75" customHeight="1" thickBot="1">
      <c r="B9" s="386"/>
      <c r="C9" s="387"/>
      <c r="D9" s="387"/>
      <c r="E9" s="388" t="s">
        <v>126</v>
      </c>
      <c r="F9" s="388" t="s">
        <v>127</v>
      </c>
      <c r="G9" s="389"/>
      <c r="H9" s="390" t="s">
        <v>126</v>
      </c>
      <c r="I9" s="390" t="s">
        <v>127</v>
      </c>
      <c r="J9" s="390" t="s">
        <v>126</v>
      </c>
      <c r="K9" s="390" t="s">
        <v>127</v>
      </c>
      <c r="L9" s="391"/>
      <c r="M9" s="392"/>
      <c r="N9" s="392"/>
      <c r="O9" s="393"/>
      <c r="P9" s="394"/>
      <c r="Q9" s="378"/>
      <c r="R9" s="378"/>
    </row>
    <row r="10" spans="2:16" ht="26.25" customHeight="1" hidden="1">
      <c r="B10" s="41" t="s">
        <v>7</v>
      </c>
      <c r="C10" s="51" t="s">
        <v>8</v>
      </c>
      <c r="D10" s="51" t="s">
        <v>9</v>
      </c>
      <c r="E10" s="55" t="s">
        <v>33</v>
      </c>
      <c r="F10" s="55" t="s">
        <v>33</v>
      </c>
      <c r="G10" s="55" t="s">
        <v>33</v>
      </c>
      <c r="H10" s="76"/>
      <c r="I10" s="77"/>
      <c r="J10" s="76"/>
      <c r="K10" s="76"/>
      <c r="L10" s="78"/>
      <c r="M10" s="71" t="s">
        <v>31</v>
      </c>
      <c r="N10" s="71" t="s">
        <v>32</v>
      </c>
      <c r="O10" s="64" t="s">
        <v>40</v>
      </c>
      <c r="P10" s="65" t="s">
        <v>41</v>
      </c>
    </row>
    <row r="11" spans="1:16" s="7" customFormat="1" ht="30" customHeight="1">
      <c r="A11" s="6"/>
      <c r="B11" s="30">
        <f>'VE-Staffel'!H6</f>
        <v>10</v>
      </c>
      <c r="C11" s="137">
        <f>'VE-Staffel'!L6</f>
        <v>100</v>
      </c>
      <c r="D11" s="53">
        <f aca="true" t="shared" si="0" ref="D11:D40">(C11/$O$42)/$O$43</f>
        <v>5464.48087431694</v>
      </c>
      <c r="E11" s="56">
        <v>15000</v>
      </c>
      <c r="F11" s="56">
        <v>39999</v>
      </c>
      <c r="G11" s="57">
        <v>40000</v>
      </c>
      <c r="H11" s="79">
        <v>15000</v>
      </c>
      <c r="I11" s="80">
        <v>39999</v>
      </c>
      <c r="J11" s="79">
        <v>40000</v>
      </c>
      <c r="K11" s="79">
        <v>59999</v>
      </c>
      <c r="L11" s="81">
        <v>60000</v>
      </c>
      <c r="M11" s="268">
        <f>$O$50/$O$45*B11</f>
        <v>4286.434694906708</v>
      </c>
      <c r="N11" s="268">
        <f>$O$50/$O$44*B11</f>
        <v>4112.2399612965655</v>
      </c>
      <c r="O11" s="269">
        <f aca="true" t="shared" si="1" ref="O11:O40">$O$51/$O$47*B11</f>
        <v>2348.993288590604</v>
      </c>
      <c r="P11" s="66">
        <f aca="true" t="shared" si="2" ref="P11:P40">$O$51/$O$46*B11</f>
        <v>1674.641148325359</v>
      </c>
    </row>
    <row r="12" spans="2:16" s="7" customFormat="1" ht="30" customHeight="1">
      <c r="B12" s="30">
        <f>'VE-Staffel'!H7</f>
        <v>20</v>
      </c>
      <c r="C12" s="137">
        <f>'VE-Staffel'!L7</f>
        <v>200</v>
      </c>
      <c r="D12" s="53">
        <f t="shared" si="0"/>
        <v>10928.96174863388</v>
      </c>
      <c r="E12" s="56">
        <v>15000</v>
      </c>
      <c r="F12" s="56">
        <v>39999</v>
      </c>
      <c r="G12" s="56">
        <v>40000</v>
      </c>
      <c r="H12" s="79">
        <v>15000</v>
      </c>
      <c r="I12" s="80">
        <v>39999</v>
      </c>
      <c r="J12" s="79">
        <v>40000</v>
      </c>
      <c r="K12" s="79">
        <v>59999</v>
      </c>
      <c r="L12" s="81">
        <v>60000</v>
      </c>
      <c r="M12" s="268">
        <f aca="true" t="shared" si="3" ref="M12:M25">$O$50/$O$45*B12</f>
        <v>8572.869389813415</v>
      </c>
      <c r="N12" s="268">
        <f aca="true" t="shared" si="4" ref="N12:N25">$O$50/$O$44*B12</f>
        <v>8224.479922593131</v>
      </c>
      <c r="O12" s="269">
        <f t="shared" si="1"/>
        <v>4697.986577181208</v>
      </c>
      <c r="P12" s="66">
        <f t="shared" si="2"/>
        <v>3349.282296650718</v>
      </c>
    </row>
    <row r="13" spans="2:16" s="7" customFormat="1" ht="30" customHeight="1">
      <c r="B13" s="30">
        <f>'VE-Staffel'!H8</f>
        <v>30</v>
      </c>
      <c r="C13" s="137">
        <f>'VE-Staffel'!L8</f>
        <v>270</v>
      </c>
      <c r="D13" s="53">
        <f t="shared" si="0"/>
        <v>14754.098360655738</v>
      </c>
      <c r="E13" s="56">
        <v>15000</v>
      </c>
      <c r="F13" s="56">
        <v>39999</v>
      </c>
      <c r="G13" s="56">
        <v>40000</v>
      </c>
      <c r="H13" s="79">
        <v>15000</v>
      </c>
      <c r="I13" s="80">
        <v>39999</v>
      </c>
      <c r="J13" s="79">
        <v>40000</v>
      </c>
      <c r="K13" s="79">
        <v>59999</v>
      </c>
      <c r="L13" s="81">
        <v>60000</v>
      </c>
      <c r="M13" s="268">
        <f t="shared" si="3"/>
        <v>12859.304084720123</v>
      </c>
      <c r="N13" s="268">
        <f t="shared" si="4"/>
        <v>12336.719883889697</v>
      </c>
      <c r="O13" s="269">
        <f t="shared" si="1"/>
        <v>7046.979865771812</v>
      </c>
      <c r="P13" s="66">
        <f t="shared" si="2"/>
        <v>5023.923444976077</v>
      </c>
    </row>
    <row r="14" spans="2:21" s="7" customFormat="1" ht="30" customHeight="1">
      <c r="B14" s="30">
        <f>'VE-Staffel'!H9</f>
        <v>40</v>
      </c>
      <c r="C14" s="137">
        <f>'VE-Staffel'!L9</f>
        <v>330</v>
      </c>
      <c r="D14" s="53">
        <f t="shared" si="0"/>
        <v>18032.7868852459</v>
      </c>
      <c r="E14" s="56">
        <v>15000</v>
      </c>
      <c r="F14" s="56">
        <v>39999</v>
      </c>
      <c r="G14" s="56">
        <v>40000</v>
      </c>
      <c r="H14" s="79">
        <v>15000</v>
      </c>
      <c r="I14" s="80">
        <v>39999</v>
      </c>
      <c r="J14" s="79">
        <v>40000</v>
      </c>
      <c r="K14" s="79">
        <v>59999</v>
      </c>
      <c r="L14" s="81">
        <v>60000</v>
      </c>
      <c r="M14" s="268">
        <f t="shared" si="3"/>
        <v>17145.73877962683</v>
      </c>
      <c r="N14" s="268">
        <f t="shared" si="4"/>
        <v>16448.959845186262</v>
      </c>
      <c r="O14" s="269">
        <f t="shared" si="1"/>
        <v>9395.973154362417</v>
      </c>
      <c r="P14" s="66">
        <f t="shared" si="2"/>
        <v>6698.564593301436</v>
      </c>
      <c r="U14" s="15"/>
    </row>
    <row r="15" spans="2:21" s="7" customFormat="1" ht="30" customHeight="1">
      <c r="B15" s="341">
        <f>'VE-Staffel'!H10</f>
        <v>50</v>
      </c>
      <c r="C15" s="342">
        <f>'VE-Staffel'!L10</f>
        <v>390</v>
      </c>
      <c r="D15" s="343">
        <f t="shared" si="0"/>
        <v>21311.475409836065</v>
      </c>
      <c r="E15" s="344">
        <v>15000</v>
      </c>
      <c r="F15" s="344">
        <v>39999</v>
      </c>
      <c r="G15" s="344">
        <v>40000</v>
      </c>
      <c r="H15" s="345">
        <v>15000</v>
      </c>
      <c r="I15" s="346">
        <v>39999</v>
      </c>
      <c r="J15" s="345">
        <v>40000</v>
      </c>
      <c r="K15" s="345">
        <v>59999</v>
      </c>
      <c r="L15" s="347">
        <v>60000</v>
      </c>
      <c r="M15" s="348">
        <f t="shared" si="3"/>
        <v>21432.173474533538</v>
      </c>
      <c r="N15" s="348">
        <f t="shared" si="4"/>
        <v>20561.199806482826</v>
      </c>
      <c r="O15" s="349">
        <f t="shared" si="1"/>
        <v>11744.96644295302</v>
      </c>
      <c r="P15" s="350">
        <f t="shared" si="2"/>
        <v>8373.205741626794</v>
      </c>
      <c r="U15" s="15"/>
    </row>
    <row r="16" spans="2:21" s="7" customFormat="1" ht="30" customHeight="1">
      <c r="B16" s="30">
        <f>'VE-Staffel'!H11</f>
        <v>60</v>
      </c>
      <c r="C16" s="137">
        <f>'VE-Staffel'!L11</f>
        <v>420</v>
      </c>
      <c r="D16" s="53">
        <f t="shared" si="0"/>
        <v>22950.819672131147</v>
      </c>
      <c r="E16" s="56">
        <v>15000</v>
      </c>
      <c r="F16" s="56">
        <v>39999</v>
      </c>
      <c r="G16" s="56">
        <v>40000</v>
      </c>
      <c r="H16" s="79">
        <v>15000</v>
      </c>
      <c r="I16" s="80">
        <v>39999</v>
      </c>
      <c r="J16" s="79">
        <v>40000</v>
      </c>
      <c r="K16" s="79">
        <v>59999</v>
      </c>
      <c r="L16" s="81">
        <v>60000</v>
      </c>
      <c r="M16" s="268">
        <f t="shared" si="3"/>
        <v>25718.608169440246</v>
      </c>
      <c r="N16" s="268">
        <f t="shared" si="4"/>
        <v>24673.439767779393</v>
      </c>
      <c r="O16" s="269">
        <f t="shared" si="1"/>
        <v>14093.959731543624</v>
      </c>
      <c r="P16" s="66">
        <f t="shared" si="2"/>
        <v>10047.846889952154</v>
      </c>
      <c r="U16" s="15"/>
    </row>
    <row r="17" spans="2:21" s="7" customFormat="1" ht="30" customHeight="1">
      <c r="B17" s="30">
        <f>'VE-Staffel'!H12</f>
        <v>70</v>
      </c>
      <c r="C17" s="137">
        <f>'VE-Staffel'!L12</f>
        <v>450</v>
      </c>
      <c r="D17" s="53">
        <f t="shared" si="0"/>
        <v>24590.16393442623</v>
      </c>
      <c r="E17" s="56">
        <v>15000</v>
      </c>
      <c r="F17" s="56">
        <v>39999</v>
      </c>
      <c r="G17" s="56">
        <v>40000</v>
      </c>
      <c r="H17" s="79">
        <v>15000</v>
      </c>
      <c r="I17" s="80">
        <v>39999</v>
      </c>
      <c r="J17" s="79">
        <v>40000</v>
      </c>
      <c r="K17" s="79">
        <v>59999</v>
      </c>
      <c r="L17" s="81">
        <v>60000</v>
      </c>
      <c r="M17" s="268">
        <f t="shared" si="3"/>
        <v>30005.042864346953</v>
      </c>
      <c r="N17" s="268">
        <f t="shared" si="4"/>
        <v>28785.679729075957</v>
      </c>
      <c r="O17" s="269">
        <f t="shared" si="1"/>
        <v>16442.953020134228</v>
      </c>
      <c r="P17" s="66">
        <f t="shared" si="2"/>
        <v>11722.488038277514</v>
      </c>
      <c r="U17" s="15"/>
    </row>
    <row r="18" spans="2:21" s="7" customFormat="1" ht="30" customHeight="1">
      <c r="B18" s="30">
        <f>'VE-Staffel'!H13</f>
        <v>80</v>
      </c>
      <c r="C18" s="137">
        <f>'VE-Staffel'!L13</f>
        <v>480</v>
      </c>
      <c r="D18" s="53">
        <f t="shared" si="0"/>
        <v>26229.508196721312</v>
      </c>
      <c r="E18" s="56">
        <v>15000</v>
      </c>
      <c r="F18" s="56">
        <v>39999</v>
      </c>
      <c r="G18" s="56">
        <v>40000</v>
      </c>
      <c r="H18" s="79">
        <v>15000</v>
      </c>
      <c r="I18" s="80">
        <v>39999</v>
      </c>
      <c r="J18" s="79">
        <v>40000</v>
      </c>
      <c r="K18" s="79">
        <v>59999</v>
      </c>
      <c r="L18" s="81">
        <v>60000</v>
      </c>
      <c r="M18" s="268">
        <f t="shared" si="3"/>
        <v>34291.47755925366</v>
      </c>
      <c r="N18" s="268">
        <f t="shared" si="4"/>
        <v>32897.919690372524</v>
      </c>
      <c r="O18" s="269">
        <f t="shared" si="1"/>
        <v>18791.946308724833</v>
      </c>
      <c r="P18" s="66">
        <f t="shared" si="2"/>
        <v>13397.129186602871</v>
      </c>
      <c r="U18" s="15"/>
    </row>
    <row r="19" spans="2:21" s="7" customFormat="1" ht="30" customHeight="1">
      <c r="B19" s="30">
        <f>'VE-Staffel'!H14</f>
        <v>90</v>
      </c>
      <c r="C19" s="137">
        <f>'VE-Staffel'!L14</f>
        <v>510</v>
      </c>
      <c r="D19" s="53">
        <f t="shared" si="0"/>
        <v>27868.852459016394</v>
      </c>
      <c r="E19" s="56">
        <v>15000</v>
      </c>
      <c r="F19" s="56">
        <v>39999</v>
      </c>
      <c r="G19" s="56">
        <v>40000</v>
      </c>
      <c r="H19" s="79">
        <v>15000</v>
      </c>
      <c r="I19" s="80">
        <v>39999</v>
      </c>
      <c r="J19" s="79">
        <v>40000</v>
      </c>
      <c r="K19" s="79">
        <v>59999</v>
      </c>
      <c r="L19" s="81">
        <v>60000</v>
      </c>
      <c r="M19" s="268">
        <f t="shared" si="3"/>
        <v>38577.91225416037</v>
      </c>
      <c r="N19" s="268">
        <f t="shared" si="4"/>
        <v>37010.15965166909</v>
      </c>
      <c r="O19" s="269">
        <f t="shared" si="1"/>
        <v>21140.939597315435</v>
      </c>
      <c r="P19" s="66">
        <f t="shared" si="2"/>
        <v>15071.770334928231</v>
      </c>
      <c r="U19" s="15"/>
    </row>
    <row r="20" spans="1:21" s="7" customFormat="1" ht="30" customHeight="1">
      <c r="A20" s="6"/>
      <c r="B20" s="341">
        <f>'VE-Staffel'!H15</f>
        <v>100</v>
      </c>
      <c r="C20" s="342">
        <f>'VE-Staffel'!L15</f>
        <v>540</v>
      </c>
      <c r="D20" s="343">
        <f t="shared" si="0"/>
        <v>29508.196721311477</v>
      </c>
      <c r="E20" s="344">
        <v>15000</v>
      </c>
      <c r="F20" s="344">
        <v>39999</v>
      </c>
      <c r="G20" s="344">
        <v>40000</v>
      </c>
      <c r="H20" s="345">
        <v>15000</v>
      </c>
      <c r="I20" s="346">
        <v>39999</v>
      </c>
      <c r="J20" s="345">
        <v>40000</v>
      </c>
      <c r="K20" s="345">
        <v>59999</v>
      </c>
      <c r="L20" s="347">
        <v>60000</v>
      </c>
      <c r="M20" s="348">
        <f t="shared" si="3"/>
        <v>42864.346949067076</v>
      </c>
      <c r="N20" s="348">
        <f t="shared" si="4"/>
        <v>41122.39961296565</v>
      </c>
      <c r="O20" s="349">
        <f t="shared" si="1"/>
        <v>23489.93288590604</v>
      </c>
      <c r="P20" s="350">
        <f t="shared" si="2"/>
        <v>16746.41148325359</v>
      </c>
      <c r="U20" s="15"/>
    </row>
    <row r="21" spans="2:21" s="7" customFormat="1" ht="30" customHeight="1">
      <c r="B21" s="30">
        <f>'VE-Staffel'!H16</f>
        <v>110</v>
      </c>
      <c r="C21" s="137">
        <f>'VE-Staffel'!L16</f>
        <v>555</v>
      </c>
      <c r="D21" s="53">
        <f t="shared" si="0"/>
        <v>30327.868852459014</v>
      </c>
      <c r="E21" s="56">
        <v>15000</v>
      </c>
      <c r="F21" s="56">
        <v>39999</v>
      </c>
      <c r="G21" s="56">
        <v>40000</v>
      </c>
      <c r="H21" s="79">
        <v>15000</v>
      </c>
      <c r="I21" s="80">
        <v>39999</v>
      </c>
      <c r="J21" s="79">
        <v>40000</v>
      </c>
      <c r="K21" s="79">
        <v>59999</v>
      </c>
      <c r="L21" s="81">
        <v>60000</v>
      </c>
      <c r="M21" s="268">
        <f t="shared" si="3"/>
        <v>47150.78164397379</v>
      </c>
      <c r="N21" s="268">
        <f t="shared" si="4"/>
        <v>45234.63957426222</v>
      </c>
      <c r="O21" s="269">
        <f t="shared" si="1"/>
        <v>25838.926174496646</v>
      </c>
      <c r="P21" s="66">
        <f t="shared" si="2"/>
        <v>18421.05263157895</v>
      </c>
      <c r="U21" s="15"/>
    </row>
    <row r="22" spans="2:21" s="7" customFormat="1" ht="30" customHeight="1">
      <c r="B22" s="30">
        <f>'VE-Staffel'!H17</f>
        <v>120</v>
      </c>
      <c r="C22" s="137">
        <f>'VE-Staffel'!L17</f>
        <v>570</v>
      </c>
      <c r="D22" s="53">
        <f t="shared" si="0"/>
        <v>31147.540983606556</v>
      </c>
      <c r="E22" s="56">
        <v>15000</v>
      </c>
      <c r="F22" s="56">
        <v>39999</v>
      </c>
      <c r="G22" s="56">
        <v>40000</v>
      </c>
      <c r="H22" s="79">
        <v>15000</v>
      </c>
      <c r="I22" s="80">
        <v>39999</v>
      </c>
      <c r="J22" s="79">
        <v>40000</v>
      </c>
      <c r="K22" s="79">
        <v>59999</v>
      </c>
      <c r="L22" s="81">
        <v>60000</v>
      </c>
      <c r="M22" s="268">
        <f t="shared" si="3"/>
        <v>51437.21633888049</v>
      </c>
      <c r="N22" s="268">
        <f t="shared" si="4"/>
        <v>49346.879535558786</v>
      </c>
      <c r="O22" s="269">
        <f t="shared" si="1"/>
        <v>28187.919463087248</v>
      </c>
      <c r="P22" s="66">
        <f t="shared" si="2"/>
        <v>20095.693779904308</v>
      </c>
      <c r="U22" s="15"/>
    </row>
    <row r="23" spans="2:21" s="7" customFormat="1" ht="30" customHeight="1">
      <c r="B23" s="30">
        <f>'VE-Staffel'!H18</f>
        <v>130</v>
      </c>
      <c r="C23" s="137">
        <f>'VE-Staffel'!L18</f>
        <v>585</v>
      </c>
      <c r="D23" s="53">
        <f t="shared" si="0"/>
        <v>31967.213114754097</v>
      </c>
      <c r="E23" s="56">
        <v>15000</v>
      </c>
      <c r="F23" s="56">
        <v>39999</v>
      </c>
      <c r="G23" s="56">
        <v>40000</v>
      </c>
      <c r="H23" s="79">
        <v>15000</v>
      </c>
      <c r="I23" s="80">
        <v>39999</v>
      </c>
      <c r="J23" s="79">
        <v>40000</v>
      </c>
      <c r="K23" s="79">
        <v>59999</v>
      </c>
      <c r="L23" s="81">
        <v>60000</v>
      </c>
      <c r="M23" s="268">
        <f t="shared" si="3"/>
        <v>55723.6510337872</v>
      </c>
      <c r="N23" s="268">
        <f t="shared" si="4"/>
        <v>53459.119496855354</v>
      </c>
      <c r="O23" s="269">
        <f t="shared" si="1"/>
        <v>30536.912751677854</v>
      </c>
      <c r="P23" s="66">
        <f t="shared" si="2"/>
        <v>21770.334928229666</v>
      </c>
      <c r="U23" s="15"/>
    </row>
    <row r="24" spans="2:21" s="7" customFormat="1" ht="30" customHeight="1">
      <c r="B24" s="30">
        <f>'VE-Staffel'!H19</f>
        <v>140</v>
      </c>
      <c r="C24" s="137">
        <f>'VE-Staffel'!L19</f>
        <v>600</v>
      </c>
      <c r="D24" s="53">
        <f t="shared" si="0"/>
        <v>32786.88524590164</v>
      </c>
      <c r="E24" s="56">
        <v>15000</v>
      </c>
      <c r="F24" s="56">
        <v>39999</v>
      </c>
      <c r="G24" s="56">
        <v>40000</v>
      </c>
      <c r="H24" s="79">
        <v>15000</v>
      </c>
      <c r="I24" s="79">
        <v>39999</v>
      </c>
      <c r="J24" s="79">
        <v>40000</v>
      </c>
      <c r="K24" s="79">
        <v>59999</v>
      </c>
      <c r="L24" s="79">
        <v>60000</v>
      </c>
      <c r="M24" s="268">
        <f t="shared" si="3"/>
        <v>60010.085728693906</v>
      </c>
      <c r="N24" s="268">
        <f t="shared" si="4"/>
        <v>57571.359458151914</v>
      </c>
      <c r="O24" s="269">
        <f t="shared" si="1"/>
        <v>32885.906040268455</v>
      </c>
      <c r="P24" s="66">
        <f t="shared" si="2"/>
        <v>23444.976076555027</v>
      </c>
      <c r="U24" s="16"/>
    </row>
    <row r="25" spans="2:21" s="7" customFormat="1" ht="30" customHeight="1" thickBot="1">
      <c r="B25" s="351">
        <f>'VE-Staffel'!H20</f>
        <v>150</v>
      </c>
      <c r="C25" s="352">
        <f>'VE-Staffel'!L20</f>
        <v>615</v>
      </c>
      <c r="D25" s="352">
        <f t="shared" si="0"/>
        <v>33606.55737704918</v>
      </c>
      <c r="E25" s="353">
        <v>15000</v>
      </c>
      <c r="F25" s="353">
        <v>39999</v>
      </c>
      <c r="G25" s="353">
        <v>40000</v>
      </c>
      <c r="H25" s="354">
        <v>15000</v>
      </c>
      <c r="I25" s="354">
        <v>39999</v>
      </c>
      <c r="J25" s="354">
        <v>40000</v>
      </c>
      <c r="K25" s="354">
        <v>59999</v>
      </c>
      <c r="L25" s="354">
        <v>60000</v>
      </c>
      <c r="M25" s="355">
        <f t="shared" si="3"/>
        <v>64296.52042360062</v>
      </c>
      <c r="N25" s="355">
        <f t="shared" si="4"/>
        <v>61683.59941944848</v>
      </c>
      <c r="O25" s="356">
        <f t="shared" si="1"/>
        <v>35234.89932885906</v>
      </c>
      <c r="P25" s="357">
        <f t="shared" si="2"/>
        <v>25119.617224880385</v>
      </c>
      <c r="U25" s="16"/>
    </row>
    <row r="26" spans="2:21" s="7" customFormat="1" ht="30" customHeight="1" hidden="1">
      <c r="B26" s="286">
        <f>'VE-Staffel'!H21</f>
        <v>160</v>
      </c>
      <c r="C26" s="287">
        <f>'VE-Staffel'!L21</f>
        <v>630</v>
      </c>
      <c r="D26" s="288">
        <f t="shared" si="0"/>
        <v>34426.229508196724</v>
      </c>
      <c r="E26" s="289">
        <v>15000</v>
      </c>
      <c r="F26" s="289">
        <v>39999</v>
      </c>
      <c r="G26" s="289">
        <v>40000</v>
      </c>
      <c r="H26" s="290">
        <v>15000</v>
      </c>
      <c r="I26" s="290">
        <v>39999</v>
      </c>
      <c r="J26" s="290">
        <v>40000</v>
      </c>
      <c r="K26" s="290">
        <v>59999</v>
      </c>
      <c r="L26" s="290">
        <v>60000</v>
      </c>
      <c r="M26" s="294">
        <f aca="true" t="shared" si="5" ref="M26:M40">$O$50/$O$45*B26</f>
        <v>68582.95511850732</v>
      </c>
      <c r="N26" s="294">
        <f aca="true" t="shared" si="6" ref="N26:N40">$O$50/$O$44*B26</f>
        <v>65795.83938074505</v>
      </c>
      <c r="O26" s="295">
        <f t="shared" si="1"/>
        <v>37583.89261744967</v>
      </c>
      <c r="P26" s="296">
        <f t="shared" si="2"/>
        <v>26794.258373205743</v>
      </c>
      <c r="U26" s="16"/>
    </row>
    <row r="27" spans="2:21" s="7" customFormat="1" ht="30" customHeight="1" hidden="1">
      <c r="B27" s="30">
        <f>'VE-Staffel'!H22</f>
        <v>170</v>
      </c>
      <c r="C27" s="137">
        <f>'VE-Staffel'!L22</f>
        <v>645</v>
      </c>
      <c r="D27" s="53">
        <f t="shared" si="0"/>
        <v>35245.901639344265</v>
      </c>
      <c r="E27" s="56">
        <v>15000</v>
      </c>
      <c r="F27" s="56">
        <v>39999</v>
      </c>
      <c r="G27" s="56">
        <v>40000</v>
      </c>
      <c r="H27" s="79">
        <v>15000</v>
      </c>
      <c r="I27" s="79">
        <v>39999</v>
      </c>
      <c r="J27" s="79">
        <v>40000</v>
      </c>
      <c r="K27" s="79">
        <v>59999</v>
      </c>
      <c r="L27" s="79">
        <v>60000</v>
      </c>
      <c r="M27" s="268">
        <f t="shared" si="5"/>
        <v>72869.38981341403</v>
      </c>
      <c r="N27" s="268">
        <f t="shared" si="6"/>
        <v>69908.07934204162</v>
      </c>
      <c r="O27" s="269">
        <f t="shared" si="1"/>
        <v>39932.88590604027</v>
      </c>
      <c r="P27" s="66">
        <f t="shared" si="2"/>
        <v>28468.899521531104</v>
      </c>
      <c r="U27" s="16"/>
    </row>
    <row r="28" spans="2:21" s="7" customFormat="1" ht="30" customHeight="1" hidden="1">
      <c r="B28" s="30">
        <f>'VE-Staffel'!H23</f>
        <v>180</v>
      </c>
      <c r="C28" s="137">
        <f>'VE-Staffel'!L23</f>
        <v>660</v>
      </c>
      <c r="D28" s="53">
        <f t="shared" si="0"/>
        <v>36065.5737704918</v>
      </c>
      <c r="E28" s="56">
        <v>15000</v>
      </c>
      <c r="F28" s="56">
        <v>39999</v>
      </c>
      <c r="G28" s="56">
        <v>40000</v>
      </c>
      <c r="H28" s="79">
        <v>15000</v>
      </c>
      <c r="I28" s="79">
        <v>39999</v>
      </c>
      <c r="J28" s="79">
        <v>40000</v>
      </c>
      <c r="K28" s="79">
        <v>59999</v>
      </c>
      <c r="L28" s="79">
        <v>60000</v>
      </c>
      <c r="M28" s="268">
        <f t="shared" si="5"/>
        <v>77155.82450832074</v>
      </c>
      <c r="N28" s="268">
        <f t="shared" si="6"/>
        <v>74020.31930333818</v>
      </c>
      <c r="O28" s="269">
        <f t="shared" si="1"/>
        <v>42281.87919463087</v>
      </c>
      <c r="P28" s="66">
        <f t="shared" si="2"/>
        <v>30143.540669856462</v>
      </c>
      <c r="U28" s="16"/>
    </row>
    <row r="29" spans="2:21" s="7" customFormat="1" ht="30" customHeight="1" hidden="1">
      <c r="B29" s="30">
        <f>'VE-Staffel'!H24</f>
        <v>190</v>
      </c>
      <c r="C29" s="137">
        <f>'VE-Staffel'!L24</f>
        <v>675</v>
      </c>
      <c r="D29" s="53">
        <f t="shared" si="0"/>
        <v>36885.24590163934</v>
      </c>
      <c r="E29" s="56">
        <v>15000</v>
      </c>
      <c r="F29" s="56">
        <v>39999</v>
      </c>
      <c r="G29" s="56">
        <v>40000</v>
      </c>
      <c r="H29" s="79">
        <v>15000</v>
      </c>
      <c r="I29" s="79">
        <v>39999</v>
      </c>
      <c r="J29" s="79">
        <v>40000</v>
      </c>
      <c r="K29" s="79">
        <v>59999</v>
      </c>
      <c r="L29" s="79">
        <v>60000</v>
      </c>
      <c r="M29" s="268">
        <f t="shared" si="5"/>
        <v>81442.25920322746</v>
      </c>
      <c r="N29" s="268">
        <f t="shared" si="6"/>
        <v>78132.55926463474</v>
      </c>
      <c r="O29" s="269">
        <f t="shared" si="1"/>
        <v>44630.87248322148</v>
      </c>
      <c r="P29" s="66">
        <f t="shared" si="2"/>
        <v>31818.18181818182</v>
      </c>
      <c r="U29" s="16"/>
    </row>
    <row r="30" spans="2:21" s="7" customFormat="1" ht="30" customHeight="1" hidden="1">
      <c r="B30" s="341">
        <f>'VE-Staffel'!H25</f>
        <v>200</v>
      </c>
      <c r="C30" s="342">
        <f>'VE-Staffel'!L25</f>
        <v>690</v>
      </c>
      <c r="D30" s="343">
        <f t="shared" si="0"/>
        <v>37704.91803278688</v>
      </c>
      <c r="E30" s="344">
        <v>15000</v>
      </c>
      <c r="F30" s="344">
        <v>39999</v>
      </c>
      <c r="G30" s="344">
        <v>40000</v>
      </c>
      <c r="H30" s="345">
        <v>15000</v>
      </c>
      <c r="I30" s="345">
        <v>39999</v>
      </c>
      <c r="J30" s="345">
        <v>40000</v>
      </c>
      <c r="K30" s="345">
        <v>59999</v>
      </c>
      <c r="L30" s="345">
        <v>60000</v>
      </c>
      <c r="M30" s="348">
        <f t="shared" si="5"/>
        <v>85728.69389813415</v>
      </c>
      <c r="N30" s="348">
        <f t="shared" si="6"/>
        <v>82244.7992259313</v>
      </c>
      <c r="O30" s="349">
        <f t="shared" si="1"/>
        <v>46979.86577181208</v>
      </c>
      <c r="P30" s="350">
        <f t="shared" si="2"/>
        <v>33492.82296650718</v>
      </c>
      <c r="U30" s="16"/>
    </row>
    <row r="31" spans="2:21" s="7" customFormat="1" ht="30" customHeight="1" hidden="1">
      <c r="B31" s="30">
        <f>'VE-Staffel'!H26</f>
        <v>210</v>
      </c>
      <c r="C31" s="137">
        <f>'VE-Staffel'!L26</f>
        <v>705</v>
      </c>
      <c r="D31" s="53">
        <f t="shared" si="0"/>
        <v>38524.59016393442</v>
      </c>
      <c r="E31" s="56">
        <v>15000</v>
      </c>
      <c r="F31" s="56">
        <v>39999</v>
      </c>
      <c r="G31" s="56">
        <v>40000</v>
      </c>
      <c r="H31" s="79">
        <v>15000</v>
      </c>
      <c r="I31" s="79">
        <v>39999</v>
      </c>
      <c r="J31" s="79">
        <v>40000</v>
      </c>
      <c r="K31" s="79">
        <v>59999</v>
      </c>
      <c r="L31" s="79">
        <v>60000</v>
      </c>
      <c r="M31" s="268">
        <f t="shared" si="5"/>
        <v>90015.12859304086</v>
      </c>
      <c r="N31" s="268">
        <f t="shared" si="6"/>
        <v>86357.03918722787</v>
      </c>
      <c r="O31" s="269">
        <f t="shared" si="1"/>
        <v>49328.85906040268</v>
      </c>
      <c r="P31" s="66">
        <f t="shared" si="2"/>
        <v>35167.46411483254</v>
      </c>
      <c r="U31" s="16"/>
    </row>
    <row r="32" spans="2:21" s="7" customFormat="1" ht="30" customHeight="1" hidden="1">
      <c r="B32" s="30">
        <f>'VE-Staffel'!H27</f>
        <v>220</v>
      </c>
      <c r="C32" s="137">
        <f>'VE-Staffel'!L27</f>
        <v>720</v>
      </c>
      <c r="D32" s="53">
        <f t="shared" si="0"/>
        <v>39344.262295081964</v>
      </c>
      <c r="E32" s="56">
        <v>15000</v>
      </c>
      <c r="F32" s="56">
        <v>39999</v>
      </c>
      <c r="G32" s="56">
        <v>40000</v>
      </c>
      <c r="H32" s="79">
        <v>15000</v>
      </c>
      <c r="I32" s="79">
        <v>39999</v>
      </c>
      <c r="J32" s="79">
        <v>40000</v>
      </c>
      <c r="K32" s="79">
        <v>59999</v>
      </c>
      <c r="L32" s="79">
        <v>60000</v>
      </c>
      <c r="M32" s="268">
        <f t="shared" si="5"/>
        <v>94301.56328794757</v>
      </c>
      <c r="N32" s="268">
        <f t="shared" si="6"/>
        <v>90469.27914852444</v>
      </c>
      <c r="O32" s="269">
        <f t="shared" si="1"/>
        <v>51677.85234899329</v>
      </c>
      <c r="P32" s="66">
        <f t="shared" si="2"/>
        <v>36842.1052631579</v>
      </c>
      <c r="U32" s="16"/>
    </row>
    <row r="33" spans="2:21" s="7" customFormat="1" ht="30" customHeight="1" hidden="1">
      <c r="B33" s="30">
        <f>'VE-Staffel'!H28</f>
        <v>230</v>
      </c>
      <c r="C33" s="137">
        <f>'VE-Staffel'!L28</f>
        <v>735</v>
      </c>
      <c r="D33" s="53">
        <f t="shared" si="0"/>
        <v>40163.934426229505</v>
      </c>
      <c r="E33" s="56">
        <v>15000</v>
      </c>
      <c r="F33" s="56">
        <v>39999</v>
      </c>
      <c r="G33" s="56">
        <v>40000</v>
      </c>
      <c r="H33" s="79">
        <v>15000</v>
      </c>
      <c r="I33" s="79">
        <v>39999</v>
      </c>
      <c r="J33" s="79">
        <v>40000</v>
      </c>
      <c r="K33" s="79">
        <v>59999</v>
      </c>
      <c r="L33" s="79">
        <v>60000</v>
      </c>
      <c r="M33" s="268">
        <f t="shared" si="5"/>
        <v>98587.99798285429</v>
      </c>
      <c r="N33" s="268">
        <f t="shared" si="6"/>
        <v>94581.519109821</v>
      </c>
      <c r="O33" s="269">
        <f t="shared" si="1"/>
        <v>54026.845637583894</v>
      </c>
      <c r="P33" s="66">
        <f t="shared" si="2"/>
        <v>38516.746411483255</v>
      </c>
      <c r="U33" s="16"/>
    </row>
    <row r="34" spans="2:21" s="7" customFormat="1" ht="30" customHeight="1" hidden="1">
      <c r="B34" s="30">
        <f>'VE-Staffel'!H29</f>
        <v>240</v>
      </c>
      <c r="C34" s="137">
        <f>'VE-Staffel'!L29</f>
        <v>750</v>
      </c>
      <c r="D34" s="53">
        <f t="shared" si="0"/>
        <v>40983.60655737705</v>
      </c>
      <c r="E34" s="56">
        <v>15000</v>
      </c>
      <c r="F34" s="56">
        <v>39999</v>
      </c>
      <c r="G34" s="56">
        <v>40000</v>
      </c>
      <c r="H34" s="79">
        <v>15000</v>
      </c>
      <c r="I34" s="79">
        <v>39999</v>
      </c>
      <c r="J34" s="79">
        <v>40000</v>
      </c>
      <c r="K34" s="79">
        <v>59999</v>
      </c>
      <c r="L34" s="79">
        <v>60000</v>
      </c>
      <c r="M34" s="268">
        <f t="shared" si="5"/>
        <v>102874.43267776098</v>
      </c>
      <c r="N34" s="268">
        <f t="shared" si="6"/>
        <v>98693.75907111757</v>
      </c>
      <c r="O34" s="269">
        <f t="shared" si="1"/>
        <v>56375.838926174496</v>
      </c>
      <c r="P34" s="66">
        <f t="shared" si="2"/>
        <v>40191.387559808616</v>
      </c>
      <c r="U34" s="16"/>
    </row>
    <row r="35" spans="2:21" s="7" customFormat="1" ht="30" customHeight="1" hidden="1">
      <c r="B35" s="341">
        <f>'VE-Staffel'!H30</f>
        <v>250</v>
      </c>
      <c r="C35" s="342">
        <f>'VE-Staffel'!L30</f>
        <v>765</v>
      </c>
      <c r="D35" s="343">
        <f t="shared" si="0"/>
        <v>41803.27868852459</v>
      </c>
      <c r="E35" s="344">
        <v>15000</v>
      </c>
      <c r="F35" s="344">
        <v>39999</v>
      </c>
      <c r="G35" s="344">
        <v>40000</v>
      </c>
      <c r="H35" s="345">
        <v>15000</v>
      </c>
      <c r="I35" s="345">
        <v>39999</v>
      </c>
      <c r="J35" s="345">
        <v>40000</v>
      </c>
      <c r="K35" s="345">
        <v>59999</v>
      </c>
      <c r="L35" s="345">
        <v>60000</v>
      </c>
      <c r="M35" s="348">
        <f t="shared" si="5"/>
        <v>107160.8673726677</v>
      </c>
      <c r="N35" s="348">
        <f t="shared" si="6"/>
        <v>102805.99903241414</v>
      </c>
      <c r="O35" s="349">
        <f t="shared" si="1"/>
        <v>58724.8322147651</v>
      </c>
      <c r="P35" s="350">
        <f t="shared" si="2"/>
        <v>41866.02870813398</v>
      </c>
      <c r="U35" s="16"/>
    </row>
    <row r="36" spans="2:21" s="7" customFormat="1" ht="30" customHeight="1" hidden="1">
      <c r="B36" s="30">
        <f>'VE-Staffel'!H31</f>
        <v>260</v>
      </c>
      <c r="C36" s="137">
        <f>'VE-Staffel'!L31</f>
        <v>780</v>
      </c>
      <c r="D36" s="53">
        <f t="shared" si="0"/>
        <v>42622.95081967213</v>
      </c>
      <c r="E36" s="56">
        <v>15000</v>
      </c>
      <c r="F36" s="56">
        <v>39999</v>
      </c>
      <c r="G36" s="56">
        <v>40000</v>
      </c>
      <c r="H36" s="79">
        <v>15000</v>
      </c>
      <c r="I36" s="79">
        <v>39999</v>
      </c>
      <c r="J36" s="79">
        <v>40000</v>
      </c>
      <c r="K36" s="79">
        <v>59999</v>
      </c>
      <c r="L36" s="79">
        <v>60000</v>
      </c>
      <c r="M36" s="268">
        <f t="shared" si="5"/>
        <v>111447.3020675744</v>
      </c>
      <c r="N36" s="268">
        <f t="shared" si="6"/>
        <v>106918.23899371071</v>
      </c>
      <c r="O36" s="269">
        <f t="shared" si="1"/>
        <v>61073.82550335571</v>
      </c>
      <c r="P36" s="66">
        <f t="shared" si="2"/>
        <v>43540.66985645933</v>
      </c>
      <c r="U36" s="16"/>
    </row>
    <row r="37" spans="2:21" s="7" customFormat="1" ht="30" customHeight="1" hidden="1">
      <c r="B37" s="30">
        <f>'VE-Staffel'!H32</f>
        <v>270</v>
      </c>
      <c r="C37" s="137">
        <f>'VE-Staffel'!L32</f>
        <v>795</v>
      </c>
      <c r="D37" s="53">
        <f t="shared" si="0"/>
        <v>43442.62295081967</v>
      </c>
      <c r="E37" s="56">
        <v>15000</v>
      </c>
      <c r="F37" s="56">
        <v>39999</v>
      </c>
      <c r="G37" s="56">
        <v>40000</v>
      </c>
      <c r="H37" s="79">
        <v>15000</v>
      </c>
      <c r="I37" s="79">
        <v>39999</v>
      </c>
      <c r="J37" s="79">
        <v>40000</v>
      </c>
      <c r="K37" s="79">
        <v>59999</v>
      </c>
      <c r="L37" s="79">
        <v>60000</v>
      </c>
      <c r="M37" s="268">
        <f t="shared" si="5"/>
        <v>115733.73676248112</v>
      </c>
      <c r="N37" s="268">
        <f t="shared" si="6"/>
        <v>111030.47895500726</v>
      </c>
      <c r="O37" s="269">
        <f t="shared" si="1"/>
        <v>63422.81879194631</v>
      </c>
      <c r="P37" s="66">
        <f t="shared" si="2"/>
        <v>45215.31100478469</v>
      </c>
      <c r="U37" s="16"/>
    </row>
    <row r="38" spans="2:21" s="7" customFormat="1" ht="30" customHeight="1" hidden="1">
      <c r="B38" s="30">
        <f>'VE-Staffel'!H33</f>
        <v>280</v>
      </c>
      <c r="C38" s="137">
        <f>'VE-Staffel'!L33</f>
        <v>810</v>
      </c>
      <c r="D38" s="53">
        <f t="shared" si="0"/>
        <v>44262.29508196721</v>
      </c>
      <c r="E38" s="56">
        <v>15000</v>
      </c>
      <c r="F38" s="56">
        <v>39999</v>
      </c>
      <c r="G38" s="56">
        <v>40000</v>
      </c>
      <c r="H38" s="79">
        <v>15000</v>
      </c>
      <c r="I38" s="79">
        <v>39999</v>
      </c>
      <c r="J38" s="79">
        <v>40000</v>
      </c>
      <c r="K38" s="79">
        <v>59999</v>
      </c>
      <c r="L38" s="79">
        <v>60000</v>
      </c>
      <c r="M38" s="268">
        <f t="shared" si="5"/>
        <v>120020.17145738781</v>
      </c>
      <c r="N38" s="268">
        <f t="shared" si="6"/>
        <v>115142.71891630383</v>
      </c>
      <c r="O38" s="269">
        <f t="shared" si="1"/>
        <v>65771.81208053691</v>
      </c>
      <c r="P38" s="66">
        <f t="shared" si="2"/>
        <v>46889.952153110054</v>
      </c>
      <c r="U38" s="16"/>
    </row>
    <row r="39" spans="2:21" s="7" customFormat="1" ht="30" customHeight="1" hidden="1">
      <c r="B39" s="30">
        <f>'VE-Staffel'!H34</f>
        <v>290</v>
      </c>
      <c r="C39" s="137">
        <f>'VE-Staffel'!L34</f>
        <v>825</v>
      </c>
      <c r="D39" s="53">
        <f t="shared" si="0"/>
        <v>45081.96721311475</v>
      </c>
      <c r="E39" s="56">
        <v>15000</v>
      </c>
      <c r="F39" s="56">
        <v>39999</v>
      </c>
      <c r="G39" s="56">
        <v>40000</v>
      </c>
      <c r="H39" s="79">
        <v>15000</v>
      </c>
      <c r="I39" s="79">
        <v>39999</v>
      </c>
      <c r="J39" s="79">
        <v>40000</v>
      </c>
      <c r="K39" s="79">
        <v>59999</v>
      </c>
      <c r="L39" s="79">
        <v>60000</v>
      </c>
      <c r="M39" s="268">
        <f t="shared" si="5"/>
        <v>124306.60615229452</v>
      </c>
      <c r="N39" s="268">
        <f t="shared" si="6"/>
        <v>119254.9588776004</v>
      </c>
      <c r="O39" s="269">
        <f t="shared" si="1"/>
        <v>68120.80536912751</v>
      </c>
      <c r="P39" s="66">
        <f t="shared" si="2"/>
        <v>48564.59330143541</v>
      </c>
      <c r="U39" s="16"/>
    </row>
    <row r="40" spans="2:17" s="7" customFormat="1" ht="23.25" hidden="1" thickBot="1">
      <c r="B40" s="351">
        <f>'VE-Staffel'!H35</f>
        <v>300</v>
      </c>
      <c r="C40" s="352">
        <f>'VE-Staffel'!L35</f>
        <v>840</v>
      </c>
      <c r="D40" s="343">
        <f t="shared" si="0"/>
        <v>45901.639344262294</v>
      </c>
      <c r="E40" s="353">
        <v>15000</v>
      </c>
      <c r="F40" s="353">
        <v>39999</v>
      </c>
      <c r="G40" s="353">
        <v>40000</v>
      </c>
      <c r="H40" s="354">
        <v>15000</v>
      </c>
      <c r="I40" s="354">
        <v>39999</v>
      </c>
      <c r="J40" s="354">
        <v>40000</v>
      </c>
      <c r="K40" s="354">
        <v>59999</v>
      </c>
      <c r="L40" s="354">
        <v>60000</v>
      </c>
      <c r="M40" s="355">
        <f t="shared" si="5"/>
        <v>128593.04084720124</v>
      </c>
      <c r="N40" s="355">
        <f t="shared" si="6"/>
        <v>123367.19883889696</v>
      </c>
      <c r="O40" s="356">
        <f t="shared" si="1"/>
        <v>70469.79865771811</v>
      </c>
      <c r="P40" s="357">
        <f t="shared" si="2"/>
        <v>50239.23444976077</v>
      </c>
      <c r="Q40" s="11"/>
    </row>
    <row r="41" spans="2:17" s="7" customFormat="1" ht="45" customHeight="1" thickBot="1">
      <c r="B41" s="270"/>
      <c r="C41" s="271"/>
      <c r="D41" s="272"/>
      <c r="E41" s="272"/>
      <c r="F41" s="272"/>
      <c r="G41" s="273"/>
      <c r="H41" s="274"/>
      <c r="I41" s="274"/>
      <c r="J41" s="274"/>
      <c r="K41" s="274"/>
      <c r="L41" s="274"/>
      <c r="M41" s="275"/>
      <c r="N41" s="275"/>
      <c r="O41" s="275"/>
      <c r="P41" s="276"/>
      <c r="Q41" s="11"/>
    </row>
    <row r="42" spans="2:19" s="7" customFormat="1" ht="30" customHeight="1">
      <c r="B42" s="82" t="s">
        <v>15</v>
      </c>
      <c r="C42" s="83"/>
      <c r="D42" s="84" t="s">
        <v>16</v>
      </c>
      <c r="E42" s="85"/>
      <c r="F42" s="85"/>
      <c r="G42" s="83"/>
      <c r="H42" s="83"/>
      <c r="I42" s="83"/>
      <c r="J42" s="83"/>
      <c r="K42" s="83"/>
      <c r="L42" s="83"/>
      <c r="M42" s="83"/>
      <c r="N42" s="83"/>
      <c r="O42" s="86">
        <v>0.0183</v>
      </c>
      <c r="P42" s="87" t="s">
        <v>10</v>
      </c>
      <c r="Q42" s="11"/>
      <c r="R42" s="19"/>
      <c r="S42" s="19"/>
    </row>
    <row r="43" spans="2:17" s="7" customFormat="1" ht="30" customHeight="1">
      <c r="B43" s="31" t="s">
        <v>28</v>
      </c>
      <c r="C43" s="32"/>
      <c r="D43" s="32"/>
      <c r="E43" s="32"/>
      <c r="F43" s="32"/>
      <c r="G43" s="33"/>
      <c r="H43" s="33"/>
      <c r="I43" s="33"/>
      <c r="J43" s="33"/>
      <c r="K43" s="33"/>
      <c r="L43" s="33"/>
      <c r="M43" s="32"/>
      <c r="N43" s="32"/>
      <c r="O43" s="34">
        <v>1</v>
      </c>
      <c r="P43" s="35"/>
      <c r="Q43" s="11"/>
    </row>
    <row r="44" spans="2:23" s="7" customFormat="1" ht="30" customHeight="1">
      <c r="B44" s="88" t="s">
        <v>137</v>
      </c>
      <c r="C44" s="89"/>
      <c r="D44" s="89"/>
      <c r="E44" s="89"/>
      <c r="F44" s="89"/>
      <c r="G44" s="90"/>
      <c r="H44" s="90"/>
      <c r="I44" s="90"/>
      <c r="J44" s="90"/>
      <c r="K44" s="90"/>
      <c r="L44" s="90"/>
      <c r="M44" s="89"/>
      <c r="N44" s="89"/>
      <c r="O44" s="91">
        <f>68.9/100</f>
        <v>0.6890000000000001</v>
      </c>
      <c r="P44" s="92" t="s">
        <v>12</v>
      </c>
      <c r="Q44" s="11"/>
      <c r="T44" s="39"/>
      <c r="U44" s="39"/>
      <c r="W44" s="39"/>
    </row>
    <row r="45" spans="2:22" s="7" customFormat="1" ht="30" customHeight="1">
      <c r="B45" s="88" t="s">
        <v>30</v>
      </c>
      <c r="C45" s="89"/>
      <c r="D45" s="89"/>
      <c r="E45" s="89"/>
      <c r="F45" s="89"/>
      <c r="G45" s="90"/>
      <c r="H45" s="90"/>
      <c r="I45" s="90"/>
      <c r="J45" s="90"/>
      <c r="K45" s="90"/>
      <c r="L45" s="90"/>
      <c r="M45" s="89"/>
      <c r="N45" s="89"/>
      <c r="O45" s="93">
        <f>66.1/100</f>
        <v>0.6609999999999999</v>
      </c>
      <c r="P45" s="92" t="s">
        <v>12</v>
      </c>
      <c r="Q45" s="11"/>
      <c r="T45" s="39"/>
      <c r="U45" s="39"/>
      <c r="V45" s="39"/>
    </row>
    <row r="46" spans="2:23" s="7" customFormat="1" ht="30" customHeight="1">
      <c r="B46" s="94" t="s">
        <v>138</v>
      </c>
      <c r="C46" s="95"/>
      <c r="D46" s="95"/>
      <c r="E46" s="95"/>
      <c r="F46" s="95"/>
      <c r="G46" s="96"/>
      <c r="H46" s="96"/>
      <c r="I46" s="96"/>
      <c r="J46" s="96"/>
      <c r="K46" s="96"/>
      <c r="L46" s="96"/>
      <c r="M46" s="95"/>
      <c r="N46" s="95"/>
      <c r="O46" s="97">
        <f>41.8/100</f>
        <v>0.418</v>
      </c>
      <c r="P46" s="98" t="s">
        <v>12</v>
      </c>
      <c r="Q46" s="11"/>
      <c r="T46" s="39"/>
      <c r="U46" s="39"/>
      <c r="W46" s="39"/>
    </row>
    <row r="47" spans="2:17" s="7" customFormat="1" ht="30" customHeight="1">
      <c r="B47" s="94" t="s">
        <v>139</v>
      </c>
      <c r="C47" s="95"/>
      <c r="D47" s="95"/>
      <c r="E47" s="95"/>
      <c r="F47" s="95"/>
      <c r="G47" s="96"/>
      <c r="H47" s="96"/>
      <c r="I47" s="96"/>
      <c r="J47" s="96"/>
      <c r="K47" s="96"/>
      <c r="L47" s="96"/>
      <c r="M47" s="95"/>
      <c r="N47" s="95"/>
      <c r="O47" s="97">
        <f>29.8/100</f>
        <v>0.298</v>
      </c>
      <c r="P47" s="98" t="s">
        <v>12</v>
      </c>
      <c r="Q47" s="11"/>
    </row>
    <row r="48" spans="2:17" s="302" customFormat="1" ht="30" customHeight="1">
      <c r="B48" s="88" t="s">
        <v>130</v>
      </c>
      <c r="C48" s="89"/>
      <c r="D48" s="89"/>
      <c r="E48" s="89"/>
      <c r="F48" s="89"/>
      <c r="G48" s="90"/>
      <c r="H48" s="90"/>
      <c r="I48" s="90"/>
      <c r="J48" s="90"/>
      <c r="K48" s="90"/>
      <c r="L48" s="90"/>
      <c r="M48" s="89"/>
      <c r="N48" s="89"/>
      <c r="O48" s="300">
        <v>0.6</v>
      </c>
      <c r="P48" s="92"/>
      <c r="Q48" s="301"/>
    </row>
    <row r="49" spans="2:17" s="304" customFormat="1" ht="30" customHeight="1">
      <c r="B49" s="88" t="s">
        <v>37</v>
      </c>
      <c r="C49" s="89"/>
      <c r="D49" s="89"/>
      <c r="E49" s="89"/>
      <c r="F49" s="89"/>
      <c r="G49" s="90"/>
      <c r="H49" s="90"/>
      <c r="I49" s="90"/>
      <c r="J49" s="90"/>
      <c r="K49" s="90"/>
      <c r="L49" s="90"/>
      <c r="M49" s="89"/>
      <c r="N49" s="89"/>
      <c r="O49" s="91">
        <v>170</v>
      </c>
      <c r="P49" s="92" t="s">
        <v>44</v>
      </c>
      <c r="Q49" s="303"/>
    </row>
    <row r="50" spans="2:17" s="304" customFormat="1" ht="30" customHeight="1">
      <c r="B50" s="88" t="s">
        <v>38</v>
      </c>
      <c r="C50" s="89"/>
      <c r="D50" s="89"/>
      <c r="E50" s="89"/>
      <c r="F50" s="89"/>
      <c r="G50" s="90"/>
      <c r="H50" s="90"/>
      <c r="I50" s="90"/>
      <c r="J50" s="90"/>
      <c r="K50" s="90"/>
      <c r="L50" s="90"/>
      <c r="M50" s="89"/>
      <c r="N50" s="89"/>
      <c r="O50" s="370">
        <f>O49/O48</f>
        <v>283.33333333333337</v>
      </c>
      <c r="P50" s="92" t="s">
        <v>44</v>
      </c>
      <c r="Q50" s="303"/>
    </row>
    <row r="51" spans="2:17" s="312" customFormat="1" ht="30" customHeight="1" thickBot="1">
      <c r="B51" s="307" t="s">
        <v>136</v>
      </c>
      <c r="C51" s="307"/>
      <c r="D51" s="307"/>
      <c r="E51" s="307"/>
      <c r="F51" s="307"/>
      <c r="G51" s="315"/>
      <c r="H51" s="309"/>
      <c r="I51" s="309"/>
      <c r="J51" s="309"/>
      <c r="K51" s="309"/>
      <c r="L51" s="309"/>
      <c r="M51" s="308"/>
      <c r="N51" s="308"/>
      <c r="O51" s="310">
        <v>70</v>
      </c>
      <c r="P51" s="282" t="s">
        <v>12</v>
      </c>
      <c r="Q51" s="311"/>
    </row>
    <row r="52" spans="2:16" ht="22.5">
      <c r="B52" s="38"/>
      <c r="C52" s="38"/>
      <c r="D52" s="38"/>
      <c r="E52" s="38"/>
      <c r="F52" s="38"/>
      <c r="G52" s="38"/>
      <c r="H52" s="38"/>
      <c r="I52" s="38"/>
      <c r="J52" s="38"/>
      <c r="K52" s="38"/>
      <c r="L52" s="38"/>
      <c r="M52" s="38"/>
      <c r="N52" s="38"/>
      <c r="O52" s="38"/>
      <c r="P52" s="38"/>
    </row>
    <row r="53" spans="2:3" ht="22.5">
      <c r="B53" s="285"/>
      <c r="C53" s="53"/>
    </row>
    <row r="54" spans="2:3" ht="22.5">
      <c r="B54" s="285"/>
      <c r="C54" s="53"/>
    </row>
    <row r="55" spans="2:3" ht="22.5">
      <c r="B55" s="285"/>
      <c r="C55" s="53"/>
    </row>
    <row r="63" ht="15">
      <c r="B63" s="47"/>
    </row>
    <row r="64" ht="15">
      <c r="B64" s="47"/>
    </row>
  </sheetData>
  <sheetProtection sheet="1" objects="1" scenarios="1"/>
  <mergeCells count="5">
    <mergeCell ref="J8:K8"/>
    <mergeCell ref="E5:G6"/>
    <mergeCell ref="H5:L6"/>
    <mergeCell ref="E8:F8"/>
    <mergeCell ref="H8:I8"/>
  </mergeCells>
  <printOptions/>
  <pageMargins left="0.7874015748031497" right="0.7874015748031497" top="0.7874015748031497" bottom="0.7874015748031497" header="0.5118110236220472" footer="0.5118110236220472"/>
  <pageSetup horizontalDpi="1200" verticalDpi="1200" orientation="landscape" paperSize="9" scale="36" r:id="rId2"/>
  <headerFooter alignWithMargins="0">
    <oddFooter>&amp;L&amp;9LEL Schwäbisch Gmünd, Abt. II&amp;C&amp;10&amp;F
&amp;A&amp;R&amp;10&amp;D</oddFooter>
  </headerFooter>
  <drawing r:id="rId1"/>
</worksheet>
</file>

<file path=xl/worksheets/sheet4.xml><?xml version="1.0" encoding="utf-8"?>
<worksheet xmlns="http://schemas.openxmlformats.org/spreadsheetml/2006/main" xmlns:r="http://schemas.openxmlformats.org/officeDocument/2006/relationships">
  <dimension ref="A1:X57"/>
  <sheetViews>
    <sheetView showGridLines="0" showZeros="0" zoomScale="40" zoomScaleNormal="40" zoomScaleSheetLayoutView="40" zoomScalePageLayoutView="0" workbookViewId="0" topLeftCell="A1">
      <selection activeCell="O63" sqref="O63"/>
    </sheetView>
  </sheetViews>
  <sheetFormatPr defaultColWidth="10.88671875" defaultRowHeight="15"/>
  <cols>
    <col min="1" max="1" width="1.66796875" style="4" customWidth="1"/>
    <col min="2" max="3" width="17.3359375" style="4" customWidth="1"/>
    <col min="4" max="4" width="16.6640625" style="4" customWidth="1"/>
    <col min="5" max="5" width="17.21484375" style="4" customWidth="1"/>
    <col min="6" max="6" width="19.3359375" style="4" customWidth="1"/>
    <col min="7" max="7" width="14.77734375" style="4" hidden="1" customWidth="1"/>
    <col min="8" max="8" width="18.77734375" style="4" customWidth="1"/>
    <col min="9" max="9" width="18.99609375" style="4" customWidth="1"/>
    <col min="10" max="10" width="14.77734375" style="4" hidden="1" customWidth="1"/>
    <col min="11" max="11" width="17.88671875" style="4" customWidth="1"/>
    <col min="12" max="12" width="14.77734375" style="4" hidden="1" customWidth="1"/>
    <col min="13" max="13" width="16.77734375" style="4" customWidth="1"/>
    <col min="14" max="15" width="16.21484375" style="4" customWidth="1"/>
    <col min="16" max="17" width="14.77734375" style="4" customWidth="1"/>
    <col min="18" max="19" width="16.21484375" style="4" customWidth="1"/>
    <col min="20" max="20" width="14.77734375" style="4" customWidth="1"/>
    <col min="21" max="21" width="15.88671875" style="4" customWidth="1"/>
    <col min="22" max="16384" width="10.88671875" style="4" customWidth="1"/>
  </cols>
  <sheetData>
    <row r="1" spans="1:5" ht="8.25" customHeight="1">
      <c r="A1" s="17"/>
      <c r="D1" s="5"/>
      <c r="E1" s="5"/>
    </row>
    <row r="2" spans="2:21" s="7" customFormat="1" ht="45" customHeight="1">
      <c r="B2" s="23" t="s">
        <v>19</v>
      </c>
      <c r="C2" s="8"/>
      <c r="D2" s="8"/>
      <c r="E2" s="8"/>
      <c r="F2" s="8"/>
      <c r="G2" s="8"/>
      <c r="H2" s="8"/>
      <c r="I2" s="8"/>
      <c r="J2" s="8"/>
      <c r="K2" s="8"/>
      <c r="L2" s="8"/>
      <c r="M2" s="8"/>
      <c r="N2" s="9"/>
      <c r="O2" s="9"/>
      <c r="P2" s="9"/>
      <c r="Q2" s="8"/>
      <c r="R2" s="135">
        <v>0</v>
      </c>
      <c r="S2" s="135"/>
      <c r="T2" s="135"/>
      <c r="U2" s="279"/>
    </row>
    <row r="3" spans="2:21" s="7" customFormat="1" ht="45" customHeight="1" thickBot="1">
      <c r="B3" s="332"/>
      <c r="C3" s="12"/>
      <c r="D3" s="12"/>
      <c r="E3" s="12"/>
      <c r="F3" s="13"/>
      <c r="G3" s="13"/>
      <c r="H3" s="13"/>
      <c r="I3" s="13"/>
      <c r="J3" s="13"/>
      <c r="K3" s="13"/>
      <c r="L3" s="13"/>
      <c r="M3" s="13"/>
      <c r="N3" s="14"/>
      <c r="O3" s="14"/>
      <c r="P3" s="12"/>
      <c r="Q3" s="12"/>
      <c r="R3" s="13"/>
      <c r="S3" s="12"/>
      <c r="T3" s="21" t="s">
        <v>14</v>
      </c>
      <c r="U3" s="340">
        <f>Hinweise!H2</f>
        <v>41864</v>
      </c>
    </row>
    <row r="4" spans="2:21" s="7" customFormat="1" ht="30" customHeight="1" thickBot="1">
      <c r="B4" s="40"/>
      <c r="C4" s="48"/>
      <c r="D4" s="147" t="s">
        <v>19</v>
      </c>
      <c r="E4" s="44"/>
      <c r="F4" s="44"/>
      <c r="G4" s="44"/>
      <c r="H4" s="44"/>
      <c r="I4" s="44"/>
      <c r="J4" s="44"/>
      <c r="K4" s="44"/>
      <c r="L4" s="44"/>
      <c r="M4" s="44"/>
      <c r="N4" s="45"/>
      <c r="O4" s="45"/>
      <c r="P4" s="45"/>
      <c r="Q4" s="46"/>
      <c r="R4" s="274">
        <v>0</v>
      </c>
      <c r="S4" s="272"/>
      <c r="T4" s="272"/>
      <c r="U4" s="283"/>
    </row>
    <row r="5" spans="2:21" s="7" customFormat="1" ht="82.5" customHeight="1" thickBot="1">
      <c r="B5" s="58" t="s">
        <v>26</v>
      </c>
      <c r="C5" s="49" t="s">
        <v>46</v>
      </c>
      <c r="D5" s="525" t="s">
        <v>131</v>
      </c>
      <c r="E5" s="526"/>
      <c r="F5" s="512" t="s">
        <v>34</v>
      </c>
      <c r="G5" s="513"/>
      <c r="H5" s="514"/>
      <c r="I5" s="533" t="s">
        <v>25</v>
      </c>
      <c r="J5" s="534"/>
      <c r="K5" s="534"/>
      <c r="L5" s="534"/>
      <c r="M5" s="535"/>
      <c r="N5" s="26" t="s">
        <v>45</v>
      </c>
      <c r="O5" s="27"/>
      <c r="P5" s="27"/>
      <c r="Q5" s="28"/>
      <c r="R5" s="27" t="s">
        <v>45</v>
      </c>
      <c r="S5" s="27"/>
      <c r="T5" s="27"/>
      <c r="U5" s="28"/>
    </row>
    <row r="6" spans="2:21" s="7" customFormat="1" ht="30" customHeight="1" thickBot="1">
      <c r="B6" s="58"/>
      <c r="C6" s="49"/>
      <c r="D6" s="527"/>
      <c r="E6" s="528"/>
      <c r="F6" s="512"/>
      <c r="G6" s="513"/>
      <c r="H6" s="514"/>
      <c r="I6" s="533"/>
      <c r="J6" s="534"/>
      <c r="K6" s="534"/>
      <c r="L6" s="534"/>
      <c r="M6" s="534"/>
      <c r="N6" s="530" t="s">
        <v>53</v>
      </c>
      <c r="O6" s="531"/>
      <c r="P6" s="531"/>
      <c r="Q6" s="532"/>
      <c r="R6" s="531" t="s">
        <v>54</v>
      </c>
      <c r="S6" s="531"/>
      <c r="T6" s="531"/>
      <c r="U6" s="532"/>
    </row>
    <row r="7" spans="2:21" s="7" customFormat="1" ht="96.75" customHeight="1">
      <c r="B7" s="25"/>
      <c r="C7" s="49"/>
      <c r="D7" s="529"/>
      <c r="E7" s="528"/>
      <c r="F7" s="512"/>
      <c r="G7" s="513"/>
      <c r="H7" s="514"/>
      <c r="I7" s="533"/>
      <c r="J7" s="534"/>
      <c r="K7" s="534"/>
      <c r="L7" s="534"/>
      <c r="M7" s="535"/>
      <c r="N7" s="67">
        <f>P52</f>
        <v>170</v>
      </c>
      <c r="O7" s="68" t="s">
        <v>145</v>
      </c>
      <c r="P7" s="60">
        <f>P54</f>
        <v>70</v>
      </c>
      <c r="Q7" s="284" t="s">
        <v>39</v>
      </c>
      <c r="R7" s="277">
        <f>P52</f>
        <v>170</v>
      </c>
      <c r="S7" s="68" t="s">
        <v>145</v>
      </c>
      <c r="T7" s="60">
        <f>P54</f>
        <v>70</v>
      </c>
      <c r="U7" s="284" t="s">
        <v>39</v>
      </c>
    </row>
    <row r="8" spans="2:21" s="7" customFormat="1" ht="41.25" customHeight="1">
      <c r="B8" s="106"/>
      <c r="C8" s="50"/>
      <c r="D8" s="529"/>
      <c r="E8" s="528"/>
      <c r="F8" s="512"/>
      <c r="G8" s="513"/>
      <c r="H8" s="514"/>
      <c r="I8" s="533"/>
      <c r="J8" s="534"/>
      <c r="K8" s="534"/>
      <c r="L8" s="534"/>
      <c r="M8" s="535"/>
      <c r="N8" s="368">
        <f>1-P51</f>
        <v>0.4</v>
      </c>
      <c r="O8" s="369" t="s">
        <v>18</v>
      </c>
      <c r="P8" s="60"/>
      <c r="Q8" s="61"/>
      <c r="R8" s="368">
        <f>1-P51</f>
        <v>0.4</v>
      </c>
      <c r="S8" s="369" t="s">
        <v>18</v>
      </c>
      <c r="T8" s="60"/>
      <c r="U8" s="61"/>
    </row>
    <row r="9" spans="2:21" s="378" customFormat="1" ht="88.5" customHeight="1">
      <c r="B9" s="58" t="s">
        <v>4</v>
      </c>
      <c r="C9" s="395"/>
      <c r="D9" s="380"/>
      <c r="E9" s="396"/>
      <c r="F9" s="518" t="s">
        <v>152</v>
      </c>
      <c r="G9" s="519"/>
      <c r="H9" s="339" t="s">
        <v>155</v>
      </c>
      <c r="I9" s="523" t="s">
        <v>156</v>
      </c>
      <c r="J9" s="524"/>
      <c r="K9" s="508" t="s">
        <v>142</v>
      </c>
      <c r="L9" s="508"/>
      <c r="M9" s="333" t="s">
        <v>24</v>
      </c>
      <c r="N9" s="335" t="s">
        <v>13</v>
      </c>
      <c r="O9" s="335" t="s">
        <v>29</v>
      </c>
      <c r="P9" s="336" t="s">
        <v>13</v>
      </c>
      <c r="Q9" s="337" t="s">
        <v>29</v>
      </c>
      <c r="R9" s="338" t="s">
        <v>13</v>
      </c>
      <c r="S9" s="335" t="s">
        <v>29</v>
      </c>
      <c r="T9" s="336" t="s">
        <v>13</v>
      </c>
      <c r="U9" s="337" t="s">
        <v>29</v>
      </c>
    </row>
    <row r="10" spans="2:21" s="385" customFormat="1" ht="46.5" customHeight="1" thickBot="1">
      <c r="B10" s="397"/>
      <c r="C10" s="398"/>
      <c r="D10" s="398" t="s">
        <v>53</v>
      </c>
      <c r="E10" s="398" t="s">
        <v>54</v>
      </c>
      <c r="F10" s="388" t="s">
        <v>49</v>
      </c>
      <c r="G10" s="388" t="s">
        <v>50</v>
      </c>
      <c r="H10" s="399" t="s">
        <v>52</v>
      </c>
      <c r="I10" s="390" t="s">
        <v>51</v>
      </c>
      <c r="J10" s="400" t="s">
        <v>50</v>
      </c>
      <c r="K10" s="390" t="s">
        <v>51</v>
      </c>
      <c r="L10" s="390" t="s">
        <v>50</v>
      </c>
      <c r="M10" s="401" t="s">
        <v>52</v>
      </c>
      <c r="N10" s="392"/>
      <c r="O10" s="392"/>
      <c r="P10" s="393"/>
      <c r="Q10" s="402"/>
      <c r="R10" s="403"/>
      <c r="S10" s="392"/>
      <c r="T10" s="393"/>
      <c r="U10" s="402"/>
    </row>
    <row r="11" spans="2:21" ht="35.25" customHeight="1" hidden="1">
      <c r="B11" s="107" t="s">
        <v>7</v>
      </c>
      <c r="C11" s="102" t="e">
        <f>B11*Grunddaten!F6</f>
        <v>#VALUE!</v>
      </c>
      <c r="D11" s="114" t="s">
        <v>57</v>
      </c>
      <c r="E11" s="114" t="s">
        <v>58</v>
      </c>
      <c r="F11" s="109" t="s">
        <v>33</v>
      </c>
      <c r="G11" s="109" t="s">
        <v>33</v>
      </c>
      <c r="H11" s="110" t="s">
        <v>33</v>
      </c>
      <c r="I11" s="112"/>
      <c r="J11" s="112"/>
      <c r="K11" s="112"/>
      <c r="L11" s="112"/>
      <c r="M11" s="113"/>
      <c r="N11" s="103" t="s">
        <v>147</v>
      </c>
      <c r="O11" s="103" t="s">
        <v>148</v>
      </c>
      <c r="P11" s="104" t="s">
        <v>59</v>
      </c>
      <c r="Q11" s="108" t="s">
        <v>60</v>
      </c>
      <c r="R11" s="278" t="s">
        <v>149</v>
      </c>
      <c r="S11" s="103" t="s">
        <v>150</v>
      </c>
      <c r="T11" s="104" t="s">
        <v>61</v>
      </c>
      <c r="U11" s="108" t="s">
        <v>62</v>
      </c>
    </row>
    <row r="12" spans="1:21" s="7" customFormat="1" ht="36.75" customHeight="1">
      <c r="A12" s="6"/>
      <c r="B12" s="30">
        <f>'VE-Staffel'!H6</f>
        <v>10</v>
      </c>
      <c r="C12" s="137">
        <f>'VE-Staffel'!L6</f>
        <v>100</v>
      </c>
      <c r="D12" s="136">
        <f aca="true" t="shared" si="0" ref="D12:D26">(C12/$P$43)/$P$44</f>
        <v>6784.260515603799</v>
      </c>
      <c r="E12" s="139">
        <f aca="true" t="shared" si="1" ref="E12:E26">(C12/$P$43)/$P$45</f>
        <v>5330.490405117271</v>
      </c>
      <c r="F12" s="111">
        <v>15000</v>
      </c>
      <c r="G12" s="56">
        <v>39999</v>
      </c>
      <c r="H12" s="111">
        <v>40000</v>
      </c>
      <c r="I12" s="79">
        <v>15000</v>
      </c>
      <c r="J12" s="79">
        <v>39999</v>
      </c>
      <c r="K12" s="79">
        <v>40000</v>
      </c>
      <c r="L12" s="79">
        <v>59999</v>
      </c>
      <c r="M12" s="79">
        <v>60000</v>
      </c>
      <c r="N12" s="291">
        <f aca="true" t="shared" si="2" ref="N12:N26">$P$53/$P$48*B12</f>
        <v>1458.9769996567115</v>
      </c>
      <c r="O12" s="291">
        <f aca="true" t="shared" si="3" ref="O12:O26">$P$53/$P$47*B12</f>
        <v>1364.8041104688505</v>
      </c>
      <c r="P12" s="292">
        <f aca="true" t="shared" si="4" ref="P12:P41">$P$54/$P$50*B12</f>
        <v>939.8496240601503</v>
      </c>
      <c r="Q12" s="292">
        <f aca="true" t="shared" si="5" ref="Q12:Q41">$P$54/$P$49*B12</f>
        <v>504.64998918607165</v>
      </c>
      <c r="R12" s="291">
        <f aca="true" t="shared" si="6" ref="R12:R26">$P$53/$R$48*B12</f>
        <v>1956.7219152854511</v>
      </c>
      <c r="S12" s="291">
        <f aca="true" t="shared" si="7" ref="S12:S26">$P$53/$R$47*B12</f>
        <v>1849.4342906875547</v>
      </c>
      <c r="T12" s="292">
        <f aca="true" t="shared" si="8" ref="T12:T41">$P$54/$R$50*B12</f>
        <v>1308.1666978134926</v>
      </c>
      <c r="U12" s="293">
        <f aca="true" t="shared" si="9" ref="U12:U41">$P$54/$R$49*B12</f>
        <v>764.7765759860156</v>
      </c>
    </row>
    <row r="13" spans="2:21" s="7" customFormat="1" ht="30" customHeight="1">
      <c r="B13" s="30">
        <f>'VE-Staffel'!H7</f>
        <v>20</v>
      </c>
      <c r="C13" s="137">
        <f>'VE-Staffel'!L7</f>
        <v>200</v>
      </c>
      <c r="D13" s="138">
        <f t="shared" si="0"/>
        <v>13568.521031207598</v>
      </c>
      <c r="E13" s="137">
        <f t="shared" si="1"/>
        <v>10660.980810234541</v>
      </c>
      <c r="F13" s="111">
        <v>15000</v>
      </c>
      <c r="G13" s="56">
        <v>39999</v>
      </c>
      <c r="H13" s="111">
        <v>40000</v>
      </c>
      <c r="I13" s="79">
        <v>15000</v>
      </c>
      <c r="J13" s="79">
        <v>39999</v>
      </c>
      <c r="K13" s="79">
        <v>40000</v>
      </c>
      <c r="L13" s="79">
        <v>59999</v>
      </c>
      <c r="M13" s="79">
        <v>60000</v>
      </c>
      <c r="N13" s="72">
        <f t="shared" si="2"/>
        <v>2917.953999313423</v>
      </c>
      <c r="O13" s="72">
        <f t="shared" si="3"/>
        <v>2729.608220937701</v>
      </c>
      <c r="P13" s="59">
        <f t="shared" si="4"/>
        <v>1879.6992481203006</v>
      </c>
      <c r="Q13" s="59">
        <f t="shared" si="5"/>
        <v>1009.2999783721433</v>
      </c>
      <c r="R13" s="72">
        <f t="shared" si="6"/>
        <v>3913.4438305709023</v>
      </c>
      <c r="S13" s="72">
        <f t="shared" si="7"/>
        <v>3698.8685813751094</v>
      </c>
      <c r="T13" s="59">
        <f t="shared" si="8"/>
        <v>2616.3333956269853</v>
      </c>
      <c r="U13" s="66">
        <f t="shared" si="9"/>
        <v>1529.5531519720312</v>
      </c>
    </row>
    <row r="14" spans="2:21" s="7" customFormat="1" ht="30" customHeight="1">
      <c r="B14" s="30">
        <f>'VE-Staffel'!H8</f>
        <v>30</v>
      </c>
      <c r="C14" s="137">
        <f>'VE-Staffel'!L8</f>
        <v>270</v>
      </c>
      <c r="D14" s="138">
        <f t="shared" si="0"/>
        <v>18317.503392130257</v>
      </c>
      <c r="E14" s="137">
        <f t="shared" si="1"/>
        <v>14392.324093816633</v>
      </c>
      <c r="F14" s="111">
        <v>15000</v>
      </c>
      <c r="G14" s="56">
        <v>39999</v>
      </c>
      <c r="H14" s="111">
        <v>40000</v>
      </c>
      <c r="I14" s="79">
        <v>15000</v>
      </c>
      <c r="J14" s="79">
        <v>39999</v>
      </c>
      <c r="K14" s="79">
        <v>40000</v>
      </c>
      <c r="L14" s="79">
        <v>59999</v>
      </c>
      <c r="M14" s="79">
        <v>60000</v>
      </c>
      <c r="N14" s="72">
        <f t="shared" si="2"/>
        <v>4376.930998970135</v>
      </c>
      <c r="O14" s="72">
        <f t="shared" si="3"/>
        <v>4094.4123314065514</v>
      </c>
      <c r="P14" s="59">
        <f t="shared" si="4"/>
        <v>2819.548872180451</v>
      </c>
      <c r="Q14" s="59">
        <f t="shared" si="5"/>
        <v>1513.949967558215</v>
      </c>
      <c r="R14" s="72">
        <f t="shared" si="6"/>
        <v>5870.165745856353</v>
      </c>
      <c r="S14" s="72">
        <f t="shared" si="7"/>
        <v>5548.302872062664</v>
      </c>
      <c r="T14" s="59">
        <f t="shared" si="8"/>
        <v>3924.5000934404784</v>
      </c>
      <c r="U14" s="66">
        <f t="shared" si="9"/>
        <v>2294.3297279580465</v>
      </c>
    </row>
    <row r="15" spans="2:22" s="7" customFormat="1" ht="30" customHeight="1">
      <c r="B15" s="30">
        <f>'VE-Staffel'!H9</f>
        <v>40</v>
      </c>
      <c r="C15" s="137">
        <f>'VE-Staffel'!L9</f>
        <v>330</v>
      </c>
      <c r="D15" s="138">
        <f t="shared" si="0"/>
        <v>22388.059701492533</v>
      </c>
      <c r="E15" s="137">
        <f t="shared" si="1"/>
        <v>17590.618336886993</v>
      </c>
      <c r="F15" s="111">
        <v>15000</v>
      </c>
      <c r="G15" s="56">
        <v>39999</v>
      </c>
      <c r="H15" s="111">
        <v>40000</v>
      </c>
      <c r="I15" s="79">
        <v>15000</v>
      </c>
      <c r="J15" s="79">
        <v>39999</v>
      </c>
      <c r="K15" s="79">
        <v>40000</v>
      </c>
      <c r="L15" s="79">
        <v>59999</v>
      </c>
      <c r="M15" s="79">
        <v>60000</v>
      </c>
      <c r="N15" s="72">
        <f t="shared" si="2"/>
        <v>5835.907998626846</v>
      </c>
      <c r="O15" s="72">
        <f t="shared" si="3"/>
        <v>5459.216441875402</v>
      </c>
      <c r="P15" s="59">
        <f t="shared" si="4"/>
        <v>3759.398496240601</v>
      </c>
      <c r="Q15" s="59">
        <f t="shared" si="5"/>
        <v>2018.5999567442866</v>
      </c>
      <c r="R15" s="72">
        <f t="shared" si="6"/>
        <v>7826.8876611418045</v>
      </c>
      <c r="S15" s="72">
        <f t="shared" si="7"/>
        <v>7397.737162750219</v>
      </c>
      <c r="T15" s="59">
        <f t="shared" si="8"/>
        <v>5232.666791253971</v>
      </c>
      <c r="U15" s="66">
        <f t="shared" si="9"/>
        <v>3059.1063039440623</v>
      </c>
      <c r="V15" s="15"/>
    </row>
    <row r="16" spans="2:22" s="7" customFormat="1" ht="30" customHeight="1">
      <c r="B16" s="341">
        <f>'VE-Staffel'!H10</f>
        <v>50</v>
      </c>
      <c r="C16" s="342">
        <f>'VE-Staffel'!L10</f>
        <v>390</v>
      </c>
      <c r="D16" s="358">
        <f t="shared" si="0"/>
        <v>26458.616010854814</v>
      </c>
      <c r="E16" s="342">
        <f t="shared" si="1"/>
        <v>20788.912579957356</v>
      </c>
      <c r="F16" s="359">
        <v>15000</v>
      </c>
      <c r="G16" s="344">
        <v>39999</v>
      </c>
      <c r="H16" s="359">
        <v>40000</v>
      </c>
      <c r="I16" s="345">
        <v>15000</v>
      </c>
      <c r="J16" s="345">
        <v>39999</v>
      </c>
      <c r="K16" s="345">
        <v>40000</v>
      </c>
      <c r="L16" s="345">
        <v>59999</v>
      </c>
      <c r="M16" s="345">
        <v>60000</v>
      </c>
      <c r="N16" s="360">
        <f t="shared" si="2"/>
        <v>7294.884998283558</v>
      </c>
      <c r="O16" s="360">
        <f t="shared" si="3"/>
        <v>6824.020552344253</v>
      </c>
      <c r="P16" s="361">
        <f t="shared" si="4"/>
        <v>4699.248120300752</v>
      </c>
      <c r="Q16" s="361">
        <f t="shared" si="5"/>
        <v>2523.249945930358</v>
      </c>
      <c r="R16" s="360">
        <f t="shared" si="6"/>
        <v>9783.609576427256</v>
      </c>
      <c r="S16" s="360">
        <f t="shared" si="7"/>
        <v>9247.171453437773</v>
      </c>
      <c r="T16" s="361">
        <f t="shared" si="8"/>
        <v>6540.833489067464</v>
      </c>
      <c r="U16" s="350">
        <f t="shared" si="9"/>
        <v>3823.8828799300777</v>
      </c>
      <c r="V16" s="15"/>
    </row>
    <row r="17" spans="2:22" s="7" customFormat="1" ht="30" customHeight="1">
      <c r="B17" s="30">
        <f>'VE-Staffel'!H11</f>
        <v>60</v>
      </c>
      <c r="C17" s="137">
        <f>'VE-Staffel'!L11</f>
        <v>420</v>
      </c>
      <c r="D17" s="138">
        <f t="shared" si="0"/>
        <v>28493.894165535956</v>
      </c>
      <c r="E17" s="137">
        <f t="shared" si="1"/>
        <v>22388.05970149254</v>
      </c>
      <c r="F17" s="111">
        <v>15000</v>
      </c>
      <c r="G17" s="56">
        <v>39999</v>
      </c>
      <c r="H17" s="111">
        <v>40000</v>
      </c>
      <c r="I17" s="79">
        <v>15000</v>
      </c>
      <c r="J17" s="79">
        <v>39999</v>
      </c>
      <c r="K17" s="79">
        <v>40000</v>
      </c>
      <c r="L17" s="79">
        <v>59999</v>
      </c>
      <c r="M17" s="79">
        <v>60000</v>
      </c>
      <c r="N17" s="72">
        <f t="shared" si="2"/>
        <v>8753.86199794027</v>
      </c>
      <c r="O17" s="72">
        <f t="shared" si="3"/>
        <v>8188.824662813103</v>
      </c>
      <c r="P17" s="59">
        <f t="shared" si="4"/>
        <v>5639.097744360902</v>
      </c>
      <c r="Q17" s="59">
        <f t="shared" si="5"/>
        <v>3027.89993511643</v>
      </c>
      <c r="R17" s="72">
        <f t="shared" si="6"/>
        <v>11740.331491712706</v>
      </c>
      <c r="S17" s="72">
        <f t="shared" si="7"/>
        <v>11096.605744125329</v>
      </c>
      <c r="T17" s="59">
        <f t="shared" si="8"/>
        <v>7849.000186880957</v>
      </c>
      <c r="U17" s="66">
        <f t="shared" si="9"/>
        <v>4588.659455916093</v>
      </c>
      <c r="V17" s="15"/>
    </row>
    <row r="18" spans="2:22" s="7" customFormat="1" ht="30" customHeight="1">
      <c r="B18" s="30">
        <f>'VE-Staffel'!H12</f>
        <v>70</v>
      </c>
      <c r="C18" s="137">
        <f>'VE-Staffel'!L12</f>
        <v>450</v>
      </c>
      <c r="D18" s="138">
        <f t="shared" si="0"/>
        <v>30529.17232021709</v>
      </c>
      <c r="E18" s="137">
        <f t="shared" si="1"/>
        <v>23987.20682302772</v>
      </c>
      <c r="F18" s="111">
        <v>15000</v>
      </c>
      <c r="G18" s="56">
        <v>39999</v>
      </c>
      <c r="H18" s="111">
        <v>40000</v>
      </c>
      <c r="I18" s="79">
        <v>15000</v>
      </c>
      <c r="J18" s="79">
        <v>39999</v>
      </c>
      <c r="K18" s="79">
        <v>40000</v>
      </c>
      <c r="L18" s="79">
        <v>59999</v>
      </c>
      <c r="M18" s="79">
        <v>60000</v>
      </c>
      <c r="N18" s="72">
        <f t="shared" si="2"/>
        <v>10212.838997596982</v>
      </c>
      <c r="O18" s="72">
        <f t="shared" si="3"/>
        <v>9553.628773281953</v>
      </c>
      <c r="P18" s="59">
        <f t="shared" si="4"/>
        <v>6578.947368421052</v>
      </c>
      <c r="Q18" s="59">
        <f t="shared" si="5"/>
        <v>3532.5499243025015</v>
      </c>
      <c r="R18" s="72">
        <f t="shared" si="6"/>
        <v>13697.053406998159</v>
      </c>
      <c r="S18" s="72">
        <f t="shared" si="7"/>
        <v>12946.040034812884</v>
      </c>
      <c r="T18" s="59">
        <f t="shared" si="8"/>
        <v>9157.166884694449</v>
      </c>
      <c r="U18" s="66">
        <f t="shared" si="9"/>
        <v>5353.436031902109</v>
      </c>
      <c r="V18" s="15"/>
    </row>
    <row r="19" spans="2:22" s="7" customFormat="1" ht="30" customHeight="1">
      <c r="B19" s="30">
        <f>'VE-Staffel'!H13</f>
        <v>80</v>
      </c>
      <c r="C19" s="137">
        <f>'VE-Staffel'!L13</f>
        <v>480</v>
      </c>
      <c r="D19" s="138">
        <f t="shared" si="0"/>
        <v>32564.450474898236</v>
      </c>
      <c r="E19" s="137">
        <f t="shared" si="1"/>
        <v>25586.353944562903</v>
      </c>
      <c r="F19" s="111">
        <v>15000</v>
      </c>
      <c r="G19" s="56">
        <v>39999</v>
      </c>
      <c r="H19" s="111">
        <v>40000</v>
      </c>
      <c r="I19" s="79">
        <v>15000</v>
      </c>
      <c r="J19" s="79">
        <v>39999</v>
      </c>
      <c r="K19" s="79">
        <v>40000</v>
      </c>
      <c r="L19" s="79">
        <v>59999</v>
      </c>
      <c r="M19" s="79">
        <v>60000</v>
      </c>
      <c r="N19" s="72">
        <f t="shared" si="2"/>
        <v>11671.815997253692</v>
      </c>
      <c r="O19" s="72">
        <f t="shared" si="3"/>
        <v>10918.432883750804</v>
      </c>
      <c r="P19" s="59">
        <f t="shared" si="4"/>
        <v>7518.796992481202</v>
      </c>
      <c r="Q19" s="59">
        <f t="shared" si="5"/>
        <v>4037.199913488573</v>
      </c>
      <c r="R19" s="72">
        <f t="shared" si="6"/>
        <v>15653.775322283609</v>
      </c>
      <c r="S19" s="72">
        <f t="shared" si="7"/>
        <v>14795.474325500438</v>
      </c>
      <c r="T19" s="59">
        <f t="shared" si="8"/>
        <v>10465.333582507941</v>
      </c>
      <c r="U19" s="66">
        <f t="shared" si="9"/>
        <v>6118.212607888125</v>
      </c>
      <c r="V19" s="15"/>
    </row>
    <row r="20" spans="2:22" s="7" customFormat="1" ht="30" customHeight="1">
      <c r="B20" s="30">
        <f>'VE-Staffel'!H14</f>
        <v>90</v>
      </c>
      <c r="C20" s="137">
        <f>'VE-Staffel'!L14</f>
        <v>510</v>
      </c>
      <c r="D20" s="138">
        <f t="shared" si="0"/>
        <v>34599.728629579375</v>
      </c>
      <c r="E20" s="137">
        <f t="shared" si="1"/>
        <v>27185.501066098084</v>
      </c>
      <c r="F20" s="111">
        <v>15000</v>
      </c>
      <c r="G20" s="56">
        <v>39999</v>
      </c>
      <c r="H20" s="111">
        <v>40000</v>
      </c>
      <c r="I20" s="79">
        <v>15000</v>
      </c>
      <c r="J20" s="79">
        <v>39999</v>
      </c>
      <c r="K20" s="79">
        <v>40000</v>
      </c>
      <c r="L20" s="79">
        <v>59999</v>
      </c>
      <c r="M20" s="79">
        <v>60000</v>
      </c>
      <c r="N20" s="72">
        <f t="shared" si="2"/>
        <v>13130.792996910404</v>
      </c>
      <c r="O20" s="72">
        <f t="shared" si="3"/>
        <v>12283.236994219655</v>
      </c>
      <c r="P20" s="59">
        <f t="shared" si="4"/>
        <v>8458.646616541353</v>
      </c>
      <c r="Q20" s="59">
        <f t="shared" si="5"/>
        <v>4541.849902674645</v>
      </c>
      <c r="R20" s="72">
        <f t="shared" si="6"/>
        <v>17610.49723756906</v>
      </c>
      <c r="S20" s="72">
        <f t="shared" si="7"/>
        <v>16644.908616187993</v>
      </c>
      <c r="T20" s="59">
        <f t="shared" si="8"/>
        <v>11773.500280321436</v>
      </c>
      <c r="U20" s="66">
        <f t="shared" si="9"/>
        <v>6882.98918387414</v>
      </c>
      <c r="V20" s="15"/>
    </row>
    <row r="21" spans="1:22" s="7" customFormat="1" ht="30" customHeight="1">
      <c r="A21" s="6"/>
      <c r="B21" s="341">
        <f>'VE-Staffel'!H15</f>
        <v>100</v>
      </c>
      <c r="C21" s="342">
        <f>'VE-Staffel'!L15</f>
        <v>540</v>
      </c>
      <c r="D21" s="358">
        <f t="shared" si="0"/>
        <v>36635.00678426051</v>
      </c>
      <c r="E21" s="342">
        <f t="shared" si="1"/>
        <v>28784.648187633265</v>
      </c>
      <c r="F21" s="359">
        <v>15000</v>
      </c>
      <c r="G21" s="344">
        <v>39999</v>
      </c>
      <c r="H21" s="359">
        <v>40000</v>
      </c>
      <c r="I21" s="345">
        <v>15000</v>
      </c>
      <c r="J21" s="345">
        <v>39999</v>
      </c>
      <c r="K21" s="345">
        <v>40000</v>
      </c>
      <c r="L21" s="345">
        <v>59999</v>
      </c>
      <c r="M21" s="345">
        <v>60000</v>
      </c>
      <c r="N21" s="360">
        <f t="shared" si="2"/>
        <v>14589.769996567116</v>
      </c>
      <c r="O21" s="360">
        <f t="shared" si="3"/>
        <v>13648.041104688506</v>
      </c>
      <c r="P21" s="361">
        <f t="shared" si="4"/>
        <v>9398.496240601504</v>
      </c>
      <c r="Q21" s="361">
        <f t="shared" si="5"/>
        <v>5046.499891860716</v>
      </c>
      <c r="R21" s="360">
        <f t="shared" si="6"/>
        <v>19567.21915285451</v>
      </c>
      <c r="S21" s="360">
        <f t="shared" si="7"/>
        <v>18494.342906875547</v>
      </c>
      <c r="T21" s="361">
        <f t="shared" si="8"/>
        <v>13081.666978134928</v>
      </c>
      <c r="U21" s="350">
        <f t="shared" si="9"/>
        <v>7647.765759860155</v>
      </c>
      <c r="V21" s="15"/>
    </row>
    <row r="22" spans="2:22" s="7" customFormat="1" ht="30" customHeight="1">
      <c r="B22" s="30">
        <f>'VE-Staffel'!H16</f>
        <v>110</v>
      </c>
      <c r="C22" s="137">
        <f>'VE-Staffel'!L16</f>
        <v>555</v>
      </c>
      <c r="D22" s="138">
        <f t="shared" si="0"/>
        <v>37652.64586160108</v>
      </c>
      <c r="E22" s="137">
        <f t="shared" si="1"/>
        <v>29584.221748400854</v>
      </c>
      <c r="F22" s="111">
        <v>15000</v>
      </c>
      <c r="G22" s="56">
        <v>39999</v>
      </c>
      <c r="H22" s="111">
        <v>40000</v>
      </c>
      <c r="I22" s="79">
        <v>15000</v>
      </c>
      <c r="J22" s="79">
        <v>39999</v>
      </c>
      <c r="K22" s="79">
        <v>40000</v>
      </c>
      <c r="L22" s="79">
        <v>59999</v>
      </c>
      <c r="M22" s="79">
        <v>60000</v>
      </c>
      <c r="N22" s="72">
        <f t="shared" si="2"/>
        <v>16048.746996223828</v>
      </c>
      <c r="O22" s="72">
        <f t="shared" si="3"/>
        <v>15012.845215157357</v>
      </c>
      <c r="P22" s="59">
        <f t="shared" si="4"/>
        <v>10338.345864661653</v>
      </c>
      <c r="Q22" s="59">
        <f t="shared" si="5"/>
        <v>5551.149881046788</v>
      </c>
      <c r="R22" s="72">
        <f t="shared" si="6"/>
        <v>21523.941068139964</v>
      </c>
      <c r="S22" s="72">
        <f t="shared" si="7"/>
        <v>20343.777197563104</v>
      </c>
      <c r="T22" s="59">
        <f t="shared" si="8"/>
        <v>14389.833675948421</v>
      </c>
      <c r="U22" s="66">
        <f t="shared" si="9"/>
        <v>8412.54233584617</v>
      </c>
      <c r="V22" s="15"/>
    </row>
    <row r="23" spans="2:22" s="7" customFormat="1" ht="30" customHeight="1">
      <c r="B23" s="30">
        <f>'VE-Staffel'!H17</f>
        <v>120</v>
      </c>
      <c r="C23" s="137">
        <f>'VE-Staffel'!L17</f>
        <v>570</v>
      </c>
      <c r="D23" s="138">
        <f t="shared" si="0"/>
        <v>38670.28493894165</v>
      </c>
      <c r="E23" s="137">
        <f t="shared" si="1"/>
        <v>30383.795309168447</v>
      </c>
      <c r="F23" s="111">
        <v>15000</v>
      </c>
      <c r="G23" s="56">
        <v>39999</v>
      </c>
      <c r="H23" s="111">
        <v>40000</v>
      </c>
      <c r="I23" s="79">
        <v>15000</v>
      </c>
      <c r="J23" s="79">
        <v>39999</v>
      </c>
      <c r="K23" s="79">
        <v>40000</v>
      </c>
      <c r="L23" s="79">
        <v>59999</v>
      </c>
      <c r="M23" s="79">
        <v>60000</v>
      </c>
      <c r="N23" s="72">
        <f t="shared" si="2"/>
        <v>17507.72399588054</v>
      </c>
      <c r="O23" s="72">
        <f t="shared" si="3"/>
        <v>16377.649325626206</v>
      </c>
      <c r="P23" s="59">
        <f t="shared" si="4"/>
        <v>11278.195488721803</v>
      </c>
      <c r="Q23" s="59">
        <f t="shared" si="5"/>
        <v>6055.79987023286</v>
      </c>
      <c r="R23" s="72">
        <f t="shared" si="6"/>
        <v>23480.662983425413</v>
      </c>
      <c r="S23" s="72">
        <f t="shared" si="7"/>
        <v>22193.211488250658</v>
      </c>
      <c r="T23" s="59">
        <f t="shared" si="8"/>
        <v>15698.000373761914</v>
      </c>
      <c r="U23" s="66">
        <f t="shared" si="9"/>
        <v>9177.318911832186</v>
      </c>
      <c r="V23" s="15"/>
    </row>
    <row r="24" spans="2:22" s="7" customFormat="1" ht="30" customHeight="1">
      <c r="B24" s="30">
        <f>'VE-Staffel'!H18</f>
        <v>130</v>
      </c>
      <c r="C24" s="137">
        <f>'VE-Staffel'!L18</f>
        <v>585</v>
      </c>
      <c r="D24" s="138">
        <f t="shared" si="0"/>
        <v>39687.92401628222</v>
      </c>
      <c r="E24" s="137">
        <f t="shared" si="1"/>
        <v>31183.368869936032</v>
      </c>
      <c r="F24" s="111">
        <v>15000</v>
      </c>
      <c r="G24" s="56">
        <v>39999</v>
      </c>
      <c r="H24" s="111">
        <v>40000</v>
      </c>
      <c r="I24" s="79">
        <v>15000</v>
      </c>
      <c r="J24" s="79">
        <v>39999</v>
      </c>
      <c r="K24" s="79">
        <v>40000</v>
      </c>
      <c r="L24" s="79">
        <v>59999</v>
      </c>
      <c r="M24" s="79">
        <v>60000</v>
      </c>
      <c r="N24" s="72">
        <f t="shared" si="2"/>
        <v>18966.700995537252</v>
      </c>
      <c r="O24" s="72">
        <f t="shared" si="3"/>
        <v>17742.453436095057</v>
      </c>
      <c r="P24" s="59">
        <f t="shared" si="4"/>
        <v>12218.045112781954</v>
      </c>
      <c r="Q24" s="59">
        <f t="shared" si="5"/>
        <v>6560.449859418932</v>
      </c>
      <c r="R24" s="72">
        <f t="shared" si="6"/>
        <v>25437.384898710865</v>
      </c>
      <c r="S24" s="72">
        <f t="shared" si="7"/>
        <v>24042.64577893821</v>
      </c>
      <c r="T24" s="59">
        <f t="shared" si="8"/>
        <v>17006.167071575404</v>
      </c>
      <c r="U24" s="66">
        <f t="shared" si="9"/>
        <v>9942.095487818202</v>
      </c>
      <c r="V24" s="15"/>
    </row>
    <row r="25" spans="2:22" s="7" customFormat="1" ht="30" customHeight="1">
      <c r="B25" s="30">
        <f>'VE-Staffel'!H19</f>
        <v>140</v>
      </c>
      <c r="C25" s="137">
        <f>'VE-Staffel'!L19</f>
        <v>600</v>
      </c>
      <c r="D25" s="138">
        <f t="shared" si="0"/>
        <v>40705.56309362279</v>
      </c>
      <c r="E25" s="137">
        <f t="shared" si="1"/>
        <v>31982.942430703628</v>
      </c>
      <c r="F25" s="111">
        <v>15000</v>
      </c>
      <c r="G25" s="56">
        <v>39999</v>
      </c>
      <c r="H25" s="111">
        <v>40000</v>
      </c>
      <c r="I25" s="79">
        <v>15000</v>
      </c>
      <c r="J25" s="79">
        <v>39999</v>
      </c>
      <c r="K25" s="79">
        <v>40000</v>
      </c>
      <c r="L25" s="79">
        <v>59999</v>
      </c>
      <c r="M25" s="79">
        <v>60000</v>
      </c>
      <c r="N25" s="72">
        <f t="shared" si="2"/>
        <v>20425.677995193964</v>
      </c>
      <c r="O25" s="72">
        <f t="shared" si="3"/>
        <v>19107.257546563906</v>
      </c>
      <c r="P25" s="59">
        <f t="shared" si="4"/>
        <v>13157.894736842103</v>
      </c>
      <c r="Q25" s="59">
        <f t="shared" si="5"/>
        <v>7065.099848605003</v>
      </c>
      <c r="R25" s="72">
        <f t="shared" si="6"/>
        <v>27394.106813996317</v>
      </c>
      <c r="S25" s="72">
        <f t="shared" si="7"/>
        <v>25892.08006962577</v>
      </c>
      <c r="T25" s="59">
        <f t="shared" si="8"/>
        <v>18314.333769388897</v>
      </c>
      <c r="U25" s="66">
        <f t="shared" si="9"/>
        <v>10706.872063804218</v>
      </c>
      <c r="V25" s="16"/>
    </row>
    <row r="26" spans="2:22" s="7" customFormat="1" ht="33" customHeight="1" thickBot="1">
      <c r="B26" s="351">
        <f>'VE-Staffel'!H20</f>
        <v>150</v>
      </c>
      <c r="C26" s="352">
        <f>'VE-Staffel'!L20</f>
        <v>615</v>
      </c>
      <c r="D26" s="362">
        <f t="shared" si="0"/>
        <v>41723.202170963355</v>
      </c>
      <c r="E26" s="352">
        <f t="shared" si="1"/>
        <v>32782.51599147121</v>
      </c>
      <c r="F26" s="363">
        <v>15000</v>
      </c>
      <c r="G26" s="364">
        <v>39999</v>
      </c>
      <c r="H26" s="363">
        <v>40000</v>
      </c>
      <c r="I26" s="354">
        <v>15000</v>
      </c>
      <c r="J26" s="365">
        <v>39999</v>
      </c>
      <c r="K26" s="354">
        <v>40000</v>
      </c>
      <c r="L26" s="354">
        <v>59999</v>
      </c>
      <c r="M26" s="354">
        <v>60000</v>
      </c>
      <c r="N26" s="366">
        <f t="shared" si="2"/>
        <v>21884.654994850676</v>
      </c>
      <c r="O26" s="366">
        <f t="shared" si="3"/>
        <v>20472.06165703276</v>
      </c>
      <c r="P26" s="367">
        <f t="shared" si="4"/>
        <v>14097.744360902254</v>
      </c>
      <c r="Q26" s="367">
        <f t="shared" si="5"/>
        <v>7569.749837791075</v>
      </c>
      <c r="R26" s="366">
        <f t="shared" si="6"/>
        <v>29350.828729281766</v>
      </c>
      <c r="S26" s="366">
        <f t="shared" si="7"/>
        <v>27741.514360313322</v>
      </c>
      <c r="T26" s="367">
        <f t="shared" si="8"/>
        <v>19622.50046720239</v>
      </c>
      <c r="U26" s="357">
        <f t="shared" si="9"/>
        <v>11471.648639790234</v>
      </c>
      <c r="V26" s="16"/>
    </row>
    <row r="27" spans="2:22" s="7" customFormat="1" ht="30" customHeight="1" hidden="1">
      <c r="B27" s="30">
        <f>'VE-Staffel'!H21</f>
        <v>160</v>
      </c>
      <c r="C27" s="137">
        <f>'VE-Staffel'!L21</f>
        <v>630</v>
      </c>
      <c r="D27" s="138">
        <f aca="true" t="shared" si="10" ref="D27:D41">(C27/$P$43)/$P$44</f>
        <v>42740.84124830393</v>
      </c>
      <c r="E27" s="137">
        <f aca="true" t="shared" si="11" ref="E27:E41">(C27/$P$43)/$P$45</f>
        <v>33582.08955223881</v>
      </c>
      <c r="F27" s="111">
        <v>15000</v>
      </c>
      <c r="G27" s="56">
        <v>39999</v>
      </c>
      <c r="H27" s="56">
        <v>40000</v>
      </c>
      <c r="I27" s="79">
        <v>15000</v>
      </c>
      <c r="J27" s="79">
        <v>39999</v>
      </c>
      <c r="K27" s="79">
        <v>40000</v>
      </c>
      <c r="L27" s="79">
        <v>59999</v>
      </c>
      <c r="M27" s="79">
        <v>60000</v>
      </c>
      <c r="N27" s="72">
        <f aca="true" t="shared" si="12" ref="N27:N41">$P$53/$P$48*B27</f>
        <v>23343.631994507385</v>
      </c>
      <c r="O27" s="72">
        <f aca="true" t="shared" si="13" ref="O27:O41">$P$53/$P$47*B27</f>
        <v>21836.865767501607</v>
      </c>
      <c r="P27" s="59">
        <f t="shared" si="4"/>
        <v>15037.593984962405</v>
      </c>
      <c r="Q27" s="59">
        <f t="shared" si="5"/>
        <v>8074.399826977146</v>
      </c>
      <c r="R27" s="72">
        <f aca="true" t="shared" si="14" ref="R27:R41">$P$53/$R$48*B27</f>
        <v>31307.550644567218</v>
      </c>
      <c r="S27" s="72">
        <f aca="true" t="shared" si="15" ref="S27:S41">$P$53/$R$47*B27</f>
        <v>29590.948651000876</v>
      </c>
      <c r="T27" s="59">
        <f t="shared" si="8"/>
        <v>20930.667165015882</v>
      </c>
      <c r="U27" s="66">
        <f t="shared" si="9"/>
        <v>12236.42521577625</v>
      </c>
      <c r="V27" s="16"/>
    </row>
    <row r="28" spans="2:22" s="7" customFormat="1" ht="30" customHeight="1" hidden="1">
      <c r="B28" s="30">
        <f>'VE-Staffel'!H22</f>
        <v>170</v>
      </c>
      <c r="C28" s="137">
        <f>'VE-Staffel'!L22</f>
        <v>645</v>
      </c>
      <c r="D28" s="138">
        <f t="shared" si="10"/>
        <v>43758.4803256445</v>
      </c>
      <c r="E28" s="137">
        <f t="shared" si="11"/>
        <v>34381.6631130064</v>
      </c>
      <c r="F28" s="111">
        <v>15000</v>
      </c>
      <c r="G28" s="56">
        <v>39999</v>
      </c>
      <c r="H28" s="56">
        <v>40000</v>
      </c>
      <c r="I28" s="79">
        <v>15000</v>
      </c>
      <c r="J28" s="79">
        <v>39999</v>
      </c>
      <c r="K28" s="79">
        <v>40000</v>
      </c>
      <c r="L28" s="79">
        <v>59999</v>
      </c>
      <c r="M28" s="79">
        <v>60000</v>
      </c>
      <c r="N28" s="72">
        <f t="shared" si="12"/>
        <v>24802.608994164097</v>
      </c>
      <c r="O28" s="72">
        <f t="shared" si="13"/>
        <v>23201.66987797046</v>
      </c>
      <c r="P28" s="59">
        <f t="shared" si="4"/>
        <v>15977.443609022555</v>
      </c>
      <c r="Q28" s="59">
        <f t="shared" si="5"/>
        <v>8579.049816163219</v>
      </c>
      <c r="R28" s="72">
        <f t="shared" si="14"/>
        <v>33264.27255985267</v>
      </c>
      <c r="S28" s="72">
        <f t="shared" si="15"/>
        <v>31440.382941688433</v>
      </c>
      <c r="T28" s="59">
        <f t="shared" si="8"/>
        <v>22238.83386282938</v>
      </c>
      <c r="U28" s="66">
        <f t="shared" si="9"/>
        <v>13001.201791762263</v>
      </c>
      <c r="V28" s="16"/>
    </row>
    <row r="29" spans="2:22" s="7" customFormat="1" ht="30" customHeight="1" hidden="1">
      <c r="B29" s="30">
        <f>'VE-Staffel'!H23</f>
        <v>180</v>
      </c>
      <c r="C29" s="137">
        <f>'VE-Staffel'!L23</f>
        <v>660</v>
      </c>
      <c r="D29" s="138">
        <f t="shared" si="10"/>
        <v>44776.11940298507</v>
      </c>
      <c r="E29" s="137">
        <f t="shared" si="11"/>
        <v>35181.23667377399</v>
      </c>
      <c r="F29" s="111">
        <v>15000</v>
      </c>
      <c r="G29" s="56">
        <v>39999</v>
      </c>
      <c r="H29" s="56">
        <v>40000</v>
      </c>
      <c r="I29" s="79">
        <v>15000</v>
      </c>
      <c r="J29" s="79">
        <v>39999</v>
      </c>
      <c r="K29" s="79">
        <v>40000</v>
      </c>
      <c r="L29" s="79">
        <v>59999</v>
      </c>
      <c r="M29" s="79">
        <v>60000</v>
      </c>
      <c r="N29" s="72">
        <f t="shared" si="12"/>
        <v>26261.58599382081</v>
      </c>
      <c r="O29" s="72">
        <f t="shared" si="13"/>
        <v>24566.47398843931</v>
      </c>
      <c r="P29" s="59">
        <f t="shared" si="4"/>
        <v>16917.293233082706</v>
      </c>
      <c r="Q29" s="59">
        <f t="shared" si="5"/>
        <v>9083.69980534929</v>
      </c>
      <c r="R29" s="72">
        <f t="shared" si="14"/>
        <v>35220.99447513812</v>
      </c>
      <c r="S29" s="72">
        <f t="shared" si="15"/>
        <v>33289.817232375986</v>
      </c>
      <c r="T29" s="59">
        <f t="shared" si="8"/>
        <v>23547.00056064287</v>
      </c>
      <c r="U29" s="66">
        <f t="shared" si="9"/>
        <v>13765.97836774828</v>
      </c>
      <c r="V29" s="16"/>
    </row>
    <row r="30" spans="2:22" s="7" customFormat="1" ht="30" customHeight="1" hidden="1">
      <c r="B30" s="30">
        <f>'VE-Staffel'!H24</f>
        <v>190</v>
      </c>
      <c r="C30" s="137">
        <f>'VE-Staffel'!L24</f>
        <v>675</v>
      </c>
      <c r="D30" s="138">
        <f t="shared" si="10"/>
        <v>45793.75848032564</v>
      </c>
      <c r="E30" s="137">
        <f t="shared" si="11"/>
        <v>35980.81023454158</v>
      </c>
      <c r="F30" s="111">
        <v>15000</v>
      </c>
      <c r="G30" s="56">
        <v>39999</v>
      </c>
      <c r="H30" s="56">
        <v>40000</v>
      </c>
      <c r="I30" s="79">
        <v>15000</v>
      </c>
      <c r="J30" s="79">
        <v>39999</v>
      </c>
      <c r="K30" s="79">
        <v>40000</v>
      </c>
      <c r="L30" s="79">
        <v>59999</v>
      </c>
      <c r="M30" s="79">
        <v>60000</v>
      </c>
      <c r="N30" s="72">
        <f t="shared" si="12"/>
        <v>27720.56299347752</v>
      </c>
      <c r="O30" s="72">
        <f t="shared" si="13"/>
        <v>25931.27809890816</v>
      </c>
      <c r="P30" s="59">
        <f t="shared" si="4"/>
        <v>17857.142857142855</v>
      </c>
      <c r="Q30" s="59">
        <f t="shared" si="5"/>
        <v>9588.349794535361</v>
      </c>
      <c r="R30" s="72">
        <f t="shared" si="14"/>
        <v>37177.71639042357</v>
      </c>
      <c r="S30" s="72">
        <f t="shared" si="15"/>
        <v>35139.25152306354</v>
      </c>
      <c r="T30" s="59">
        <f t="shared" si="8"/>
        <v>24855.167258456364</v>
      </c>
      <c r="U30" s="66">
        <f t="shared" si="9"/>
        <v>14530.754943734295</v>
      </c>
      <c r="V30" s="16"/>
    </row>
    <row r="31" spans="2:22" s="7" customFormat="1" ht="30" customHeight="1" hidden="1">
      <c r="B31" s="341">
        <f>'VE-Staffel'!H25</f>
        <v>200</v>
      </c>
      <c r="C31" s="342">
        <f>'VE-Staffel'!L25</f>
        <v>690</v>
      </c>
      <c r="D31" s="358">
        <f t="shared" si="10"/>
        <v>46811.397557666205</v>
      </c>
      <c r="E31" s="342">
        <f t="shared" si="11"/>
        <v>36780.38379530917</v>
      </c>
      <c r="F31" s="359">
        <v>15000</v>
      </c>
      <c r="G31" s="344">
        <v>39999</v>
      </c>
      <c r="H31" s="344">
        <v>40000</v>
      </c>
      <c r="I31" s="345">
        <v>15000</v>
      </c>
      <c r="J31" s="345">
        <v>39999</v>
      </c>
      <c r="K31" s="345">
        <v>40000</v>
      </c>
      <c r="L31" s="345">
        <v>59999</v>
      </c>
      <c r="M31" s="345">
        <v>60000</v>
      </c>
      <c r="N31" s="360">
        <f t="shared" si="12"/>
        <v>29179.539993134233</v>
      </c>
      <c r="O31" s="360">
        <f t="shared" si="13"/>
        <v>27296.08220937701</v>
      </c>
      <c r="P31" s="361">
        <f t="shared" si="4"/>
        <v>18796.992481203008</v>
      </c>
      <c r="Q31" s="361">
        <f t="shared" si="5"/>
        <v>10092.999783721432</v>
      </c>
      <c r="R31" s="360">
        <f t="shared" si="14"/>
        <v>39134.43830570902</v>
      </c>
      <c r="S31" s="360">
        <f t="shared" si="15"/>
        <v>36988.68581375109</v>
      </c>
      <c r="T31" s="361">
        <f t="shared" si="8"/>
        <v>26163.333956269857</v>
      </c>
      <c r="U31" s="350">
        <f t="shared" si="9"/>
        <v>15295.53151972031</v>
      </c>
      <c r="V31" s="16"/>
    </row>
    <row r="32" spans="2:22" s="7" customFormat="1" ht="30" customHeight="1" hidden="1">
      <c r="B32" s="30">
        <f>'VE-Staffel'!H26</f>
        <v>210</v>
      </c>
      <c r="C32" s="137">
        <f>'VE-Staffel'!L26</f>
        <v>705</v>
      </c>
      <c r="D32" s="138">
        <f t="shared" si="10"/>
        <v>47829.03663500678</v>
      </c>
      <c r="E32" s="137">
        <f t="shared" si="11"/>
        <v>37579.95735607676</v>
      </c>
      <c r="F32" s="111">
        <v>15000</v>
      </c>
      <c r="G32" s="56">
        <v>39999</v>
      </c>
      <c r="H32" s="56">
        <v>40000</v>
      </c>
      <c r="I32" s="79">
        <v>15000</v>
      </c>
      <c r="J32" s="79">
        <v>39999</v>
      </c>
      <c r="K32" s="79">
        <v>40000</v>
      </c>
      <c r="L32" s="79">
        <v>59999</v>
      </c>
      <c r="M32" s="79">
        <v>60000</v>
      </c>
      <c r="N32" s="72">
        <f t="shared" si="12"/>
        <v>30638.516992790945</v>
      </c>
      <c r="O32" s="72">
        <f t="shared" si="13"/>
        <v>28660.88631984586</v>
      </c>
      <c r="P32" s="59">
        <f t="shared" si="4"/>
        <v>19736.842105263157</v>
      </c>
      <c r="Q32" s="59">
        <f t="shared" si="5"/>
        <v>10597.649772907505</v>
      </c>
      <c r="R32" s="72">
        <f t="shared" si="14"/>
        <v>41091.160220994476</v>
      </c>
      <c r="S32" s="72">
        <f t="shared" si="15"/>
        <v>38838.12010443865</v>
      </c>
      <c r="T32" s="59">
        <f t="shared" si="8"/>
        <v>27471.50065408335</v>
      </c>
      <c r="U32" s="66">
        <f t="shared" si="9"/>
        <v>16060.308095706327</v>
      </c>
      <c r="V32" s="16"/>
    </row>
    <row r="33" spans="2:22" s="7" customFormat="1" ht="30" customHeight="1" hidden="1">
      <c r="B33" s="30">
        <f>'VE-Staffel'!H27</f>
        <v>220</v>
      </c>
      <c r="C33" s="137">
        <f>'VE-Staffel'!L27</f>
        <v>720</v>
      </c>
      <c r="D33" s="138">
        <f t="shared" si="10"/>
        <v>48846.67571234734</v>
      </c>
      <c r="E33" s="137">
        <f t="shared" si="11"/>
        <v>38379.53091684435</v>
      </c>
      <c r="F33" s="111">
        <v>15000</v>
      </c>
      <c r="G33" s="56">
        <v>39999</v>
      </c>
      <c r="H33" s="56">
        <v>40000</v>
      </c>
      <c r="I33" s="79">
        <v>15000</v>
      </c>
      <c r="J33" s="79">
        <v>39999</v>
      </c>
      <c r="K33" s="79">
        <v>40000</v>
      </c>
      <c r="L33" s="79">
        <v>59999</v>
      </c>
      <c r="M33" s="79">
        <v>60000</v>
      </c>
      <c r="N33" s="72">
        <f t="shared" si="12"/>
        <v>32097.493992447657</v>
      </c>
      <c r="O33" s="72">
        <f t="shared" si="13"/>
        <v>30025.690430314713</v>
      </c>
      <c r="P33" s="59">
        <f t="shared" si="4"/>
        <v>20676.691729323305</v>
      </c>
      <c r="Q33" s="59">
        <f t="shared" si="5"/>
        <v>11102.299762093577</v>
      </c>
      <c r="R33" s="72">
        <f t="shared" si="14"/>
        <v>43047.88213627993</v>
      </c>
      <c r="S33" s="72">
        <f t="shared" si="15"/>
        <v>40687.55439512621</v>
      </c>
      <c r="T33" s="59">
        <f t="shared" si="8"/>
        <v>28779.667351896842</v>
      </c>
      <c r="U33" s="66">
        <f t="shared" si="9"/>
        <v>16825.08467169234</v>
      </c>
      <c r="V33" s="16"/>
    </row>
    <row r="34" spans="2:22" s="7" customFormat="1" ht="30" customHeight="1" hidden="1">
      <c r="B34" s="30">
        <f>'VE-Staffel'!H28</f>
        <v>230</v>
      </c>
      <c r="C34" s="137">
        <f>'VE-Staffel'!L28</f>
        <v>735</v>
      </c>
      <c r="D34" s="138">
        <f t="shared" si="10"/>
        <v>49864.314789687916</v>
      </c>
      <c r="E34" s="137">
        <f t="shared" si="11"/>
        <v>39179.104477611945</v>
      </c>
      <c r="F34" s="111">
        <v>15000</v>
      </c>
      <c r="G34" s="56">
        <v>39999</v>
      </c>
      <c r="H34" s="56">
        <v>40000</v>
      </c>
      <c r="I34" s="79">
        <v>15000</v>
      </c>
      <c r="J34" s="79">
        <v>39999</v>
      </c>
      <c r="K34" s="79">
        <v>40000</v>
      </c>
      <c r="L34" s="79">
        <v>59999</v>
      </c>
      <c r="M34" s="79">
        <v>60000</v>
      </c>
      <c r="N34" s="72">
        <f t="shared" si="12"/>
        <v>33556.47099210437</v>
      </c>
      <c r="O34" s="72">
        <f t="shared" si="13"/>
        <v>31390.494540783562</v>
      </c>
      <c r="P34" s="59">
        <f t="shared" si="4"/>
        <v>21616.541353383458</v>
      </c>
      <c r="Q34" s="59">
        <f t="shared" si="5"/>
        <v>11606.949751279648</v>
      </c>
      <c r="R34" s="72">
        <f t="shared" si="14"/>
        <v>45004.60405156537</v>
      </c>
      <c r="S34" s="72">
        <f t="shared" si="15"/>
        <v>42536.98868581376</v>
      </c>
      <c r="T34" s="59">
        <f t="shared" si="8"/>
        <v>30087.834049710335</v>
      </c>
      <c r="U34" s="66">
        <f t="shared" si="9"/>
        <v>17589.861247678356</v>
      </c>
      <c r="V34" s="16"/>
    </row>
    <row r="35" spans="2:22" s="7" customFormat="1" ht="30" customHeight="1" hidden="1">
      <c r="B35" s="30">
        <f>'VE-Staffel'!H29</f>
        <v>240</v>
      </c>
      <c r="C35" s="137">
        <f>'VE-Staffel'!L29</f>
        <v>750</v>
      </c>
      <c r="D35" s="138">
        <f t="shared" si="10"/>
        <v>50881.95386702849</v>
      </c>
      <c r="E35" s="137">
        <f t="shared" si="11"/>
        <v>39978.67803837953</v>
      </c>
      <c r="F35" s="111">
        <v>15000</v>
      </c>
      <c r="G35" s="56">
        <v>39999</v>
      </c>
      <c r="H35" s="56">
        <v>40000</v>
      </c>
      <c r="I35" s="79">
        <v>15000</v>
      </c>
      <c r="J35" s="79">
        <v>39999</v>
      </c>
      <c r="K35" s="79">
        <v>40000</v>
      </c>
      <c r="L35" s="79">
        <v>59999</v>
      </c>
      <c r="M35" s="79">
        <v>60000</v>
      </c>
      <c r="N35" s="72">
        <f t="shared" si="12"/>
        <v>35015.44799176108</v>
      </c>
      <c r="O35" s="72">
        <f t="shared" si="13"/>
        <v>32755.29865125241</v>
      </c>
      <c r="P35" s="59">
        <f t="shared" si="4"/>
        <v>22556.390977443607</v>
      </c>
      <c r="Q35" s="59">
        <f t="shared" si="5"/>
        <v>12111.59974046572</v>
      </c>
      <c r="R35" s="72">
        <f t="shared" si="14"/>
        <v>46961.325966850825</v>
      </c>
      <c r="S35" s="72">
        <f t="shared" si="15"/>
        <v>44386.422976501315</v>
      </c>
      <c r="T35" s="59">
        <f t="shared" si="8"/>
        <v>31396.000747523827</v>
      </c>
      <c r="U35" s="66">
        <f t="shared" si="9"/>
        <v>18354.637823664372</v>
      </c>
      <c r="V35" s="16"/>
    </row>
    <row r="36" spans="2:22" s="7" customFormat="1" ht="30" customHeight="1" hidden="1">
      <c r="B36" s="341">
        <f>'VE-Staffel'!H30</f>
        <v>250</v>
      </c>
      <c r="C36" s="342">
        <f>'VE-Staffel'!L30</f>
        <v>765</v>
      </c>
      <c r="D36" s="358">
        <f t="shared" si="10"/>
        <v>51899.59294436906</v>
      </c>
      <c r="E36" s="342">
        <f t="shared" si="11"/>
        <v>40778.25159914712</v>
      </c>
      <c r="F36" s="359">
        <v>15000</v>
      </c>
      <c r="G36" s="344">
        <v>39999</v>
      </c>
      <c r="H36" s="344">
        <v>40000</v>
      </c>
      <c r="I36" s="345">
        <v>15000</v>
      </c>
      <c r="J36" s="345">
        <v>39999</v>
      </c>
      <c r="K36" s="345">
        <v>40000</v>
      </c>
      <c r="L36" s="345">
        <v>59999</v>
      </c>
      <c r="M36" s="345">
        <v>60000</v>
      </c>
      <c r="N36" s="360">
        <f t="shared" si="12"/>
        <v>36474.42499141779</v>
      </c>
      <c r="O36" s="360">
        <f t="shared" si="13"/>
        <v>34120.10276172126</v>
      </c>
      <c r="P36" s="361">
        <f t="shared" si="4"/>
        <v>23496.240601503756</v>
      </c>
      <c r="Q36" s="361">
        <f t="shared" si="5"/>
        <v>12616.24972965179</v>
      </c>
      <c r="R36" s="360">
        <f t="shared" si="14"/>
        <v>48918.04788213628</v>
      </c>
      <c r="S36" s="360">
        <f t="shared" si="15"/>
        <v>46235.85726718887</v>
      </c>
      <c r="T36" s="361">
        <f t="shared" si="8"/>
        <v>32704.16744533732</v>
      </c>
      <c r="U36" s="350">
        <f t="shared" si="9"/>
        <v>19119.414399650388</v>
      </c>
      <c r="V36" s="16"/>
    </row>
    <row r="37" spans="2:22" s="7" customFormat="1" ht="30" customHeight="1" hidden="1">
      <c r="B37" s="30">
        <f>'VE-Staffel'!H31</f>
        <v>260</v>
      </c>
      <c r="C37" s="137">
        <f>'VE-Staffel'!L31</f>
        <v>780</v>
      </c>
      <c r="D37" s="138">
        <f t="shared" si="10"/>
        <v>52917.23202170963</v>
      </c>
      <c r="E37" s="137">
        <f t="shared" si="11"/>
        <v>41577.82515991471</v>
      </c>
      <c r="F37" s="111">
        <v>15000</v>
      </c>
      <c r="G37" s="56">
        <v>39999</v>
      </c>
      <c r="H37" s="56">
        <v>40000</v>
      </c>
      <c r="I37" s="79">
        <v>15000</v>
      </c>
      <c r="J37" s="79">
        <v>39999</v>
      </c>
      <c r="K37" s="79">
        <v>40000</v>
      </c>
      <c r="L37" s="79">
        <v>59999</v>
      </c>
      <c r="M37" s="79">
        <v>60000</v>
      </c>
      <c r="N37" s="72">
        <f t="shared" si="12"/>
        <v>37933.401991074505</v>
      </c>
      <c r="O37" s="72">
        <f t="shared" si="13"/>
        <v>35484.90687219011</v>
      </c>
      <c r="P37" s="59">
        <f t="shared" si="4"/>
        <v>24436.09022556391</v>
      </c>
      <c r="Q37" s="59">
        <f t="shared" si="5"/>
        <v>13120.899718837863</v>
      </c>
      <c r="R37" s="72">
        <f t="shared" si="14"/>
        <v>50874.76979742173</v>
      </c>
      <c r="S37" s="72">
        <f t="shared" si="15"/>
        <v>48085.29155787642</v>
      </c>
      <c r="T37" s="59">
        <f t="shared" si="8"/>
        <v>34012.33414315081</v>
      </c>
      <c r="U37" s="66">
        <f t="shared" si="9"/>
        <v>19884.190975636404</v>
      </c>
      <c r="V37" s="16"/>
    </row>
    <row r="38" spans="2:22" s="7" customFormat="1" ht="30" customHeight="1" hidden="1">
      <c r="B38" s="30">
        <f>'VE-Staffel'!H32</f>
        <v>270</v>
      </c>
      <c r="C38" s="137">
        <f>'VE-Staffel'!L32</f>
        <v>795</v>
      </c>
      <c r="D38" s="138">
        <f t="shared" si="10"/>
        <v>53934.8710990502</v>
      </c>
      <c r="E38" s="137">
        <f t="shared" si="11"/>
        <v>42377.39872068231</v>
      </c>
      <c r="F38" s="111">
        <v>15000</v>
      </c>
      <c r="G38" s="56">
        <v>39999</v>
      </c>
      <c r="H38" s="56">
        <v>40000</v>
      </c>
      <c r="I38" s="79">
        <v>15000</v>
      </c>
      <c r="J38" s="79">
        <v>39999</v>
      </c>
      <c r="K38" s="79">
        <v>40000</v>
      </c>
      <c r="L38" s="79">
        <v>59999</v>
      </c>
      <c r="M38" s="79">
        <v>60000</v>
      </c>
      <c r="N38" s="72">
        <f t="shared" si="12"/>
        <v>39392.37899073122</v>
      </c>
      <c r="O38" s="72">
        <f t="shared" si="13"/>
        <v>36849.710982658966</v>
      </c>
      <c r="P38" s="59">
        <f t="shared" si="4"/>
        <v>25375.939849624057</v>
      </c>
      <c r="Q38" s="59">
        <f t="shared" si="5"/>
        <v>13625.549708023935</v>
      </c>
      <c r="R38" s="72">
        <f t="shared" si="14"/>
        <v>52831.49171270718</v>
      </c>
      <c r="S38" s="72">
        <f t="shared" si="15"/>
        <v>49934.725848563976</v>
      </c>
      <c r="T38" s="59">
        <f t="shared" si="8"/>
        <v>35320.500840964305</v>
      </c>
      <c r="U38" s="66">
        <f t="shared" si="9"/>
        <v>20648.96755162242</v>
      </c>
      <c r="V38" s="16"/>
    </row>
    <row r="39" spans="2:22" s="7" customFormat="1" ht="30" customHeight="1" hidden="1">
      <c r="B39" s="30">
        <f>'VE-Staffel'!H33</f>
        <v>280</v>
      </c>
      <c r="C39" s="137">
        <f>'VE-Staffel'!L33</f>
        <v>810</v>
      </c>
      <c r="D39" s="138">
        <f t="shared" si="10"/>
        <v>54952.51017639077</v>
      </c>
      <c r="E39" s="137">
        <f t="shared" si="11"/>
        <v>43176.9722814499</v>
      </c>
      <c r="F39" s="111">
        <v>15000</v>
      </c>
      <c r="G39" s="56">
        <v>39999</v>
      </c>
      <c r="H39" s="56">
        <v>40000</v>
      </c>
      <c r="I39" s="79">
        <v>15000</v>
      </c>
      <c r="J39" s="79">
        <v>39999</v>
      </c>
      <c r="K39" s="79">
        <v>40000</v>
      </c>
      <c r="L39" s="79">
        <v>59999</v>
      </c>
      <c r="M39" s="79">
        <v>60000</v>
      </c>
      <c r="N39" s="72">
        <f t="shared" si="12"/>
        <v>40851.35599038793</v>
      </c>
      <c r="O39" s="72">
        <f t="shared" si="13"/>
        <v>38214.51509312781</v>
      </c>
      <c r="P39" s="59">
        <f t="shared" si="4"/>
        <v>26315.789473684206</v>
      </c>
      <c r="Q39" s="59">
        <f t="shared" si="5"/>
        <v>14130.199697210006</v>
      </c>
      <c r="R39" s="72">
        <f t="shared" si="14"/>
        <v>54788.213627992634</v>
      </c>
      <c r="S39" s="72">
        <f t="shared" si="15"/>
        <v>51784.16013925154</v>
      </c>
      <c r="T39" s="59">
        <f t="shared" si="8"/>
        <v>36628.667538777794</v>
      </c>
      <c r="U39" s="66">
        <f t="shared" si="9"/>
        <v>21413.744127608436</v>
      </c>
      <c r="V39" s="16"/>
    </row>
    <row r="40" spans="2:22" s="7" customFormat="1" ht="26.25" customHeight="1" hidden="1">
      <c r="B40" s="30">
        <f>'VE-Staffel'!H34</f>
        <v>290</v>
      </c>
      <c r="C40" s="137">
        <f>'VE-Staffel'!L34</f>
        <v>825</v>
      </c>
      <c r="D40" s="138">
        <f t="shared" si="10"/>
        <v>55970.14925373134</v>
      </c>
      <c r="E40" s="137">
        <f t="shared" si="11"/>
        <v>43976.545842217485</v>
      </c>
      <c r="F40" s="111">
        <v>15000</v>
      </c>
      <c r="G40" s="56">
        <v>39999</v>
      </c>
      <c r="H40" s="56">
        <v>40000</v>
      </c>
      <c r="I40" s="79">
        <v>15000</v>
      </c>
      <c r="J40" s="79">
        <v>39999</v>
      </c>
      <c r="K40" s="79">
        <v>40000</v>
      </c>
      <c r="L40" s="79">
        <v>59999</v>
      </c>
      <c r="M40" s="79">
        <v>60000</v>
      </c>
      <c r="N40" s="72">
        <f t="shared" si="12"/>
        <v>42310.33299004464</v>
      </c>
      <c r="O40" s="72">
        <f t="shared" si="13"/>
        <v>39579.319203596664</v>
      </c>
      <c r="P40" s="59">
        <f t="shared" si="4"/>
        <v>27255.63909774436</v>
      </c>
      <c r="Q40" s="59">
        <f t="shared" si="5"/>
        <v>14634.849686396077</v>
      </c>
      <c r="R40" s="72">
        <f t="shared" si="14"/>
        <v>56744.93554327808</v>
      </c>
      <c r="S40" s="72">
        <f t="shared" si="15"/>
        <v>53633.59442993909</v>
      </c>
      <c r="T40" s="59">
        <f t="shared" si="8"/>
        <v>37936.83423659129</v>
      </c>
      <c r="U40" s="66">
        <f t="shared" si="9"/>
        <v>22178.52070359445</v>
      </c>
      <c r="V40" s="16"/>
    </row>
    <row r="41" spans="2:22" s="7" customFormat="1" ht="26.25" customHeight="1" hidden="1" thickBot="1">
      <c r="B41" s="351">
        <f>'VE-Staffel'!H35</f>
        <v>300</v>
      </c>
      <c r="C41" s="352">
        <f>'VE-Staffel'!L35</f>
        <v>840</v>
      </c>
      <c r="D41" s="362">
        <f t="shared" si="10"/>
        <v>56987.78833107191</v>
      </c>
      <c r="E41" s="352">
        <f t="shared" si="11"/>
        <v>44776.11940298508</v>
      </c>
      <c r="F41" s="353">
        <v>15000</v>
      </c>
      <c r="G41" s="353">
        <v>39999</v>
      </c>
      <c r="H41" s="353">
        <v>40000</v>
      </c>
      <c r="I41" s="354">
        <v>15000</v>
      </c>
      <c r="J41" s="354">
        <v>39999</v>
      </c>
      <c r="K41" s="354">
        <v>40000</v>
      </c>
      <c r="L41" s="354">
        <v>59999</v>
      </c>
      <c r="M41" s="354">
        <v>60000</v>
      </c>
      <c r="N41" s="366">
        <f t="shared" si="12"/>
        <v>43769.30998970135</v>
      </c>
      <c r="O41" s="366">
        <f t="shared" si="13"/>
        <v>40944.12331406552</v>
      </c>
      <c r="P41" s="367">
        <f t="shared" si="4"/>
        <v>28195.488721804508</v>
      </c>
      <c r="Q41" s="367">
        <f t="shared" si="5"/>
        <v>15139.49967558215</v>
      </c>
      <c r="R41" s="366">
        <f t="shared" si="14"/>
        <v>58701.65745856353</v>
      </c>
      <c r="S41" s="366">
        <f t="shared" si="15"/>
        <v>55483.028720626644</v>
      </c>
      <c r="T41" s="367">
        <f t="shared" si="8"/>
        <v>39245.00093440478</v>
      </c>
      <c r="U41" s="357">
        <f t="shared" si="9"/>
        <v>22943.297279580467</v>
      </c>
      <c r="V41" s="16"/>
    </row>
    <row r="42" spans="2:22" s="7" customFormat="1" ht="26.25" customHeight="1" thickBot="1">
      <c r="B42" s="267">
        <f>'VE-Staffel'!H36</f>
        <v>0</v>
      </c>
      <c r="C42" s="53">
        <f>'VE-Staffel'!L36</f>
        <v>0</v>
      </c>
      <c r="D42" s="263"/>
      <c r="E42" s="263"/>
      <c r="F42" s="263"/>
      <c r="G42" s="263"/>
      <c r="H42" s="263"/>
      <c r="I42" s="264"/>
      <c r="J42" s="264"/>
      <c r="K42" s="264"/>
      <c r="L42" s="264"/>
      <c r="M42" s="264"/>
      <c r="N42" s="265"/>
      <c r="O42" s="265"/>
      <c r="P42" s="266"/>
      <c r="Q42" s="266"/>
      <c r="R42" s="265"/>
      <c r="S42" s="265"/>
      <c r="T42" s="266"/>
      <c r="U42" s="266"/>
      <c r="V42" s="16"/>
    </row>
    <row r="43" spans="2:20" s="7" customFormat="1" ht="30" customHeight="1">
      <c r="B43" s="120" t="s">
        <v>20</v>
      </c>
      <c r="C43" s="121"/>
      <c r="D43" s="122" t="s">
        <v>21</v>
      </c>
      <c r="E43" s="123"/>
      <c r="F43" s="121"/>
      <c r="G43" s="121"/>
      <c r="H43" s="121"/>
      <c r="I43" s="121"/>
      <c r="J43" s="121"/>
      <c r="K43" s="121"/>
      <c r="L43" s="121"/>
      <c r="M43" s="121"/>
      <c r="N43" s="121"/>
      <c r="O43" s="121"/>
      <c r="P43" s="124">
        <v>0.0067</v>
      </c>
      <c r="Q43" s="125" t="s">
        <v>10</v>
      </c>
      <c r="R43" s="129"/>
      <c r="S43" s="130"/>
      <c r="T43" s="19"/>
    </row>
    <row r="44" spans="2:19" s="7" customFormat="1" ht="30" customHeight="1">
      <c r="B44" s="131" t="s">
        <v>56</v>
      </c>
      <c r="C44" s="126"/>
      <c r="D44" s="126"/>
      <c r="E44" s="126"/>
      <c r="F44" s="127"/>
      <c r="G44" s="127"/>
      <c r="H44" s="127"/>
      <c r="I44" s="127"/>
      <c r="J44" s="127"/>
      <c r="K44" s="127"/>
      <c r="L44" s="127"/>
      <c r="M44" s="127"/>
      <c r="N44" s="126"/>
      <c r="O44" s="126"/>
      <c r="P44" s="128">
        <v>2.2</v>
      </c>
      <c r="Q44" s="134"/>
      <c r="R44" s="13"/>
      <c r="S44" s="132"/>
    </row>
    <row r="45" spans="2:19" s="7" customFormat="1" ht="30" customHeight="1" thickBot="1">
      <c r="B45" s="133" t="s">
        <v>55</v>
      </c>
      <c r="C45" s="36"/>
      <c r="D45" s="36"/>
      <c r="E45" s="36"/>
      <c r="F45" s="37"/>
      <c r="G45" s="37"/>
      <c r="H45" s="37"/>
      <c r="I45" s="37"/>
      <c r="J45" s="37"/>
      <c r="K45" s="37"/>
      <c r="L45" s="37"/>
      <c r="M45" s="37"/>
      <c r="N45" s="36"/>
      <c r="O45" s="36"/>
      <c r="P45" s="118">
        <v>2.8</v>
      </c>
      <c r="Q45" s="119"/>
      <c r="R45" s="13"/>
      <c r="S45" s="132"/>
    </row>
    <row r="46" spans="2:19" s="7" customFormat="1" ht="30" customHeight="1">
      <c r="B46" s="115"/>
      <c r="C46" s="116"/>
      <c r="D46" s="116"/>
      <c r="E46" s="116"/>
      <c r="F46" s="117"/>
      <c r="G46" s="117"/>
      <c r="H46" s="117"/>
      <c r="I46" s="117"/>
      <c r="J46" s="117"/>
      <c r="K46" s="117"/>
      <c r="L46" s="117"/>
      <c r="M46" s="117"/>
      <c r="N46" s="116"/>
      <c r="O46" s="116"/>
      <c r="P46" s="520" t="s">
        <v>53</v>
      </c>
      <c r="Q46" s="521"/>
      <c r="R46" s="522" t="s">
        <v>54</v>
      </c>
      <c r="S46" s="521"/>
    </row>
    <row r="47" spans="2:24" s="7" customFormat="1" ht="30" customHeight="1">
      <c r="B47" s="88" t="s">
        <v>47</v>
      </c>
      <c r="C47" s="89"/>
      <c r="D47" s="89"/>
      <c r="E47" s="89"/>
      <c r="F47" s="90"/>
      <c r="G47" s="90"/>
      <c r="H47" s="90"/>
      <c r="I47" s="90"/>
      <c r="J47" s="90"/>
      <c r="K47" s="90"/>
      <c r="L47" s="90"/>
      <c r="M47" s="90"/>
      <c r="N47" s="89"/>
      <c r="O47" s="89"/>
      <c r="P47" s="372">
        <f>207.6/100</f>
        <v>2.076</v>
      </c>
      <c r="Q47" s="92" t="s">
        <v>12</v>
      </c>
      <c r="R47" s="375">
        <f>153.2/100</f>
        <v>1.5319999999999998</v>
      </c>
      <c r="S47" s="92" t="s">
        <v>44</v>
      </c>
      <c r="U47" s="39"/>
      <c r="V47" s="39"/>
      <c r="X47" s="39"/>
    </row>
    <row r="48" spans="2:23" s="7" customFormat="1" ht="30" customHeight="1">
      <c r="B48" s="88" t="s">
        <v>48</v>
      </c>
      <c r="C48" s="89"/>
      <c r="D48" s="89"/>
      <c r="E48" s="89"/>
      <c r="F48" s="90"/>
      <c r="G48" s="90"/>
      <c r="H48" s="90"/>
      <c r="I48" s="90"/>
      <c r="J48" s="90"/>
      <c r="K48" s="90"/>
      <c r="L48" s="90"/>
      <c r="M48" s="90"/>
      <c r="N48" s="89"/>
      <c r="O48" s="89"/>
      <c r="P48" s="372">
        <f>194.2/100</f>
        <v>1.942</v>
      </c>
      <c r="Q48" s="92" t="s">
        <v>12</v>
      </c>
      <c r="R48" s="375">
        <f>144.8/100</f>
        <v>1.4480000000000002</v>
      </c>
      <c r="S48" s="92" t="s">
        <v>44</v>
      </c>
      <c r="U48" s="39"/>
      <c r="V48" s="39"/>
      <c r="W48" s="39"/>
    </row>
    <row r="49" spans="2:24" s="7" customFormat="1" ht="30" customHeight="1">
      <c r="B49" s="94" t="s">
        <v>128</v>
      </c>
      <c r="C49" s="95"/>
      <c r="D49" s="95"/>
      <c r="E49" s="95"/>
      <c r="F49" s="96"/>
      <c r="G49" s="96"/>
      <c r="H49" s="96"/>
      <c r="I49" s="96"/>
      <c r="J49" s="96"/>
      <c r="K49" s="96"/>
      <c r="L49" s="96"/>
      <c r="M49" s="96"/>
      <c r="N49" s="95"/>
      <c r="O49" s="95"/>
      <c r="P49" s="373">
        <f>138.71/100</f>
        <v>1.3871</v>
      </c>
      <c r="Q49" s="98" t="s">
        <v>12</v>
      </c>
      <c r="R49" s="376">
        <f>91.53/100</f>
        <v>0.9153</v>
      </c>
      <c r="S49" s="98" t="s">
        <v>44</v>
      </c>
      <c r="U49" s="39"/>
      <c r="V49" s="39"/>
      <c r="X49" s="39"/>
    </row>
    <row r="50" spans="2:19" s="7" customFormat="1" ht="30" customHeight="1" thickBot="1">
      <c r="B50" s="94" t="s">
        <v>129</v>
      </c>
      <c r="C50" s="95"/>
      <c r="D50" s="95"/>
      <c r="E50" s="95"/>
      <c r="F50" s="96"/>
      <c r="G50" s="96"/>
      <c r="H50" s="96"/>
      <c r="I50" s="96"/>
      <c r="J50" s="96"/>
      <c r="K50" s="96"/>
      <c r="L50" s="96"/>
      <c r="M50" s="96"/>
      <c r="N50" s="95"/>
      <c r="O50" s="95"/>
      <c r="P50" s="374">
        <f>74.48/100</f>
        <v>0.7448</v>
      </c>
      <c r="Q50" s="282" t="s">
        <v>12</v>
      </c>
      <c r="R50" s="377">
        <f>53.51/100</f>
        <v>0.5351</v>
      </c>
      <c r="S50" s="282" t="s">
        <v>44</v>
      </c>
    </row>
    <row r="51" spans="2:19" s="304" customFormat="1" ht="30" customHeight="1">
      <c r="B51" s="88" t="s">
        <v>130</v>
      </c>
      <c r="C51" s="89"/>
      <c r="D51" s="89"/>
      <c r="E51" s="89"/>
      <c r="F51" s="90"/>
      <c r="G51" s="90"/>
      <c r="H51" s="90"/>
      <c r="I51" s="90"/>
      <c r="J51" s="90"/>
      <c r="K51" s="90"/>
      <c r="L51" s="90"/>
      <c r="M51" s="90"/>
      <c r="N51" s="89"/>
      <c r="O51" s="89"/>
      <c r="P51" s="300">
        <v>0.6</v>
      </c>
      <c r="Q51" s="92"/>
      <c r="R51" s="305"/>
      <c r="S51" s="306"/>
    </row>
    <row r="52" spans="2:19" s="304" customFormat="1" ht="30" customHeight="1">
      <c r="B52" s="88" t="s">
        <v>37</v>
      </c>
      <c r="C52" s="89"/>
      <c r="D52" s="89"/>
      <c r="E52" s="89"/>
      <c r="F52" s="90"/>
      <c r="G52" s="90"/>
      <c r="H52" s="90"/>
      <c r="I52" s="90"/>
      <c r="J52" s="90"/>
      <c r="K52" s="90"/>
      <c r="L52" s="90"/>
      <c r="M52" s="90"/>
      <c r="N52" s="89"/>
      <c r="O52" s="89"/>
      <c r="P52" s="91">
        <v>170</v>
      </c>
      <c r="Q52" s="92" t="s">
        <v>44</v>
      </c>
      <c r="R52" s="305"/>
      <c r="S52" s="306"/>
    </row>
    <row r="53" spans="2:19" s="304" customFormat="1" ht="30" customHeight="1">
      <c r="B53" s="88" t="s">
        <v>38</v>
      </c>
      <c r="C53" s="89"/>
      <c r="D53" s="89"/>
      <c r="E53" s="89"/>
      <c r="F53" s="90"/>
      <c r="G53" s="90"/>
      <c r="H53" s="90"/>
      <c r="I53" s="90"/>
      <c r="J53" s="90"/>
      <c r="K53" s="90"/>
      <c r="L53" s="90"/>
      <c r="M53" s="90"/>
      <c r="N53" s="89"/>
      <c r="O53" s="89"/>
      <c r="P53" s="370">
        <f>P52/P51</f>
        <v>283.33333333333337</v>
      </c>
      <c r="Q53" s="92" t="s">
        <v>44</v>
      </c>
      <c r="R53" s="305"/>
      <c r="S53" s="306"/>
    </row>
    <row r="54" spans="2:19" s="312" customFormat="1" ht="30" customHeight="1" thickBot="1">
      <c r="B54" s="307" t="s">
        <v>259</v>
      </c>
      <c r="C54" s="308"/>
      <c r="D54" s="308"/>
      <c r="E54" s="308"/>
      <c r="F54" s="309"/>
      <c r="G54" s="309"/>
      <c r="H54" s="309"/>
      <c r="I54" s="309"/>
      <c r="J54" s="309"/>
      <c r="K54" s="309"/>
      <c r="L54" s="309"/>
      <c r="M54" s="309"/>
      <c r="N54" s="308"/>
      <c r="O54" s="308"/>
      <c r="P54" s="310">
        <v>70</v>
      </c>
      <c r="Q54" s="282" t="s">
        <v>12</v>
      </c>
      <c r="R54" s="313"/>
      <c r="S54" s="314"/>
    </row>
    <row r="55" spans="2:17" ht="22.5">
      <c r="B55" s="38"/>
      <c r="C55" s="38"/>
      <c r="D55" s="38"/>
      <c r="E55" s="38"/>
      <c r="F55" s="38"/>
      <c r="G55" s="38"/>
      <c r="H55" s="38"/>
      <c r="I55" s="38"/>
      <c r="J55" s="38"/>
      <c r="K55" s="38"/>
      <c r="L55" s="38"/>
      <c r="M55" s="38"/>
      <c r="N55" s="38"/>
      <c r="O55" s="38"/>
      <c r="P55" s="38"/>
      <c r="Q55" s="38"/>
    </row>
    <row r="56" spans="2:17" ht="22.5">
      <c r="B56" s="38"/>
      <c r="C56" s="38"/>
      <c r="D56" s="38"/>
      <c r="E56" s="38"/>
      <c r="F56" s="38"/>
      <c r="G56" s="38"/>
      <c r="H56" s="38"/>
      <c r="I56" s="38"/>
      <c r="J56" s="38"/>
      <c r="K56" s="38"/>
      <c r="L56" s="38"/>
      <c r="M56" s="38"/>
      <c r="N56" s="38"/>
      <c r="O56" s="38"/>
      <c r="P56" s="38"/>
      <c r="Q56" s="38"/>
    </row>
    <row r="57" spans="2:17" ht="22.5">
      <c r="B57" s="38"/>
      <c r="C57" s="38"/>
      <c r="D57" s="38"/>
      <c r="E57" s="38"/>
      <c r="F57" s="38"/>
      <c r="G57" s="38"/>
      <c r="H57" s="38"/>
      <c r="I57" s="38"/>
      <c r="J57" s="38"/>
      <c r="K57" s="38"/>
      <c r="L57" s="38"/>
      <c r="M57" s="38"/>
      <c r="N57" s="38"/>
      <c r="O57" s="38"/>
      <c r="P57" s="38"/>
      <c r="Q57" s="38"/>
    </row>
  </sheetData>
  <sheetProtection sheet="1" objects="1" scenarios="1"/>
  <mergeCells count="11">
    <mergeCell ref="I5:M8"/>
    <mergeCell ref="F9:G9"/>
    <mergeCell ref="P46:Q46"/>
    <mergeCell ref="R46:S46"/>
    <mergeCell ref="I9:J9"/>
    <mergeCell ref="K9:L9"/>
    <mergeCell ref="D5:E5"/>
    <mergeCell ref="D6:E8"/>
    <mergeCell ref="N6:Q6"/>
    <mergeCell ref="R6:U6"/>
    <mergeCell ref="F5:H8"/>
  </mergeCells>
  <printOptions/>
  <pageMargins left="0.787401575" right="0.787401575" top="0.984251969" bottom="0.984251969" header="0.4921259845" footer="0.4921259845"/>
  <pageSetup horizontalDpi="1200" verticalDpi="1200" orientation="landscape" paperSize="9" scale="33" r:id="rId2"/>
  <headerFooter alignWithMargins="0">
    <oddFooter>&amp;L&amp;9LEL Schwäbisch Gmünd, Abt. II&amp;C&amp;10&amp;F
&amp;A&amp;R&amp;10&amp;D</oddFooter>
  </headerFooter>
  <drawing r:id="rId1"/>
</worksheet>
</file>

<file path=xl/worksheets/sheet5.xml><?xml version="1.0" encoding="utf-8"?>
<worksheet xmlns="http://schemas.openxmlformats.org/spreadsheetml/2006/main" xmlns:r="http://schemas.openxmlformats.org/officeDocument/2006/relationships">
  <dimension ref="A1:W59"/>
  <sheetViews>
    <sheetView showGridLines="0" showZeros="0" zoomScale="40" zoomScaleNormal="40" zoomScaleSheetLayoutView="40" zoomScalePageLayoutView="0" workbookViewId="0" topLeftCell="A1">
      <selection activeCell="N56" sqref="N56"/>
    </sheetView>
  </sheetViews>
  <sheetFormatPr defaultColWidth="10.88671875" defaultRowHeight="15"/>
  <cols>
    <col min="1" max="1" width="1.66796875" style="4" customWidth="1"/>
    <col min="2" max="2" width="15.6640625" style="4" customWidth="1"/>
    <col min="3" max="3" width="20.21484375" style="4" customWidth="1"/>
    <col min="4" max="4" width="18.5546875" style="4" customWidth="1"/>
    <col min="5" max="5" width="13.6640625" style="4" customWidth="1"/>
    <col min="6" max="6" width="13.10546875" style="4" hidden="1" customWidth="1"/>
    <col min="7" max="8" width="13.10546875" style="4" customWidth="1"/>
    <col min="9" max="9" width="13.10546875" style="4" hidden="1" customWidth="1"/>
    <col min="10" max="10" width="13.10546875" style="4" customWidth="1"/>
    <col min="11" max="11" width="13.10546875" style="4" hidden="1" customWidth="1"/>
    <col min="12" max="12" width="13.10546875" style="4" customWidth="1"/>
    <col min="13" max="13" width="17.88671875" style="4" customWidth="1"/>
    <col min="14" max="14" width="15.3359375" style="4" customWidth="1"/>
    <col min="15" max="15" width="13.10546875" style="4" customWidth="1"/>
    <col min="16" max="16" width="20.21484375" style="4" customWidth="1"/>
    <col min="17" max="16384" width="10.88671875" style="4" customWidth="1"/>
  </cols>
  <sheetData>
    <row r="1" spans="1:4" ht="8.25" customHeight="1">
      <c r="A1" s="17"/>
      <c r="D1" s="5"/>
    </row>
    <row r="2" spans="2:17" s="7" customFormat="1" ht="45" customHeight="1">
      <c r="B2" s="23" t="s">
        <v>143</v>
      </c>
      <c r="C2" s="8"/>
      <c r="D2" s="8"/>
      <c r="E2" s="8"/>
      <c r="F2" s="8"/>
      <c r="G2" s="8"/>
      <c r="H2" s="8"/>
      <c r="I2" s="8"/>
      <c r="J2" s="8"/>
      <c r="K2" s="8"/>
      <c r="L2" s="8"/>
      <c r="M2" s="9"/>
      <c r="N2" s="9"/>
      <c r="O2" s="9"/>
      <c r="P2" s="10"/>
      <c r="Q2" s="11">
        <v>0</v>
      </c>
    </row>
    <row r="3" spans="2:17" s="7" customFormat="1" ht="45" customHeight="1" thickBot="1">
      <c r="B3" s="12"/>
      <c r="C3" s="12"/>
      <c r="D3" s="12"/>
      <c r="E3" s="13"/>
      <c r="F3" s="13"/>
      <c r="G3" s="13"/>
      <c r="H3" s="13"/>
      <c r="I3" s="13"/>
      <c r="J3" s="13"/>
      <c r="K3" s="13"/>
      <c r="L3" s="13"/>
      <c r="M3" s="14"/>
      <c r="N3" s="14"/>
      <c r="O3" s="21" t="s">
        <v>14</v>
      </c>
      <c r="P3" s="22">
        <f>Hinweise!H2</f>
        <v>41864</v>
      </c>
      <c r="Q3" s="11"/>
    </row>
    <row r="4" spans="2:17" s="7" customFormat="1" ht="30" customHeight="1" thickBot="1">
      <c r="B4" s="24"/>
      <c r="C4" s="48"/>
      <c r="D4" s="147" t="s">
        <v>22</v>
      </c>
      <c r="E4" s="44"/>
      <c r="F4" s="44"/>
      <c r="G4" s="44"/>
      <c r="H4" s="44"/>
      <c r="I4" s="44"/>
      <c r="J4" s="44"/>
      <c r="K4" s="44"/>
      <c r="L4" s="44"/>
      <c r="M4" s="45"/>
      <c r="N4" s="45"/>
      <c r="O4" s="45"/>
      <c r="P4" s="46"/>
      <c r="Q4" s="11">
        <v>0</v>
      </c>
    </row>
    <row r="5" spans="2:17" s="7" customFormat="1" ht="78" customHeight="1">
      <c r="B5" s="58" t="s">
        <v>26</v>
      </c>
      <c r="C5" s="100" t="s">
        <v>46</v>
      </c>
      <c r="D5" s="100" t="s">
        <v>131</v>
      </c>
      <c r="E5" s="512" t="s">
        <v>34</v>
      </c>
      <c r="F5" s="513"/>
      <c r="G5" s="514"/>
      <c r="H5" s="533" t="s">
        <v>25</v>
      </c>
      <c r="I5" s="534"/>
      <c r="J5" s="534"/>
      <c r="K5" s="534"/>
      <c r="L5" s="535"/>
      <c r="M5" s="26" t="s">
        <v>45</v>
      </c>
      <c r="N5" s="27"/>
      <c r="O5" s="27"/>
      <c r="P5" s="28"/>
      <c r="Q5" s="11">
        <v>0</v>
      </c>
    </row>
    <row r="6" spans="2:17" s="7" customFormat="1" ht="109.5" customHeight="1">
      <c r="B6" s="25"/>
      <c r="C6" s="100"/>
      <c r="D6" s="100"/>
      <c r="E6" s="512"/>
      <c r="F6" s="513"/>
      <c r="G6" s="514"/>
      <c r="H6" s="533"/>
      <c r="I6" s="534"/>
      <c r="J6" s="534"/>
      <c r="K6" s="534"/>
      <c r="L6" s="535"/>
      <c r="M6" s="67">
        <f>O50</f>
        <v>170</v>
      </c>
      <c r="N6" s="68" t="s">
        <v>146</v>
      </c>
      <c r="O6" s="60">
        <f>O52</f>
        <v>70</v>
      </c>
      <c r="P6" s="61" t="s">
        <v>39</v>
      </c>
      <c r="Q6" s="11"/>
    </row>
    <row r="7" spans="2:17" s="7" customFormat="1" ht="21">
      <c r="B7" s="25"/>
      <c r="C7" s="100"/>
      <c r="D7" s="100"/>
      <c r="E7" s="539"/>
      <c r="F7" s="541"/>
      <c r="G7" s="543"/>
      <c r="H7" s="73"/>
      <c r="I7" s="74"/>
      <c r="J7" s="74"/>
      <c r="K7" s="74"/>
      <c r="L7" s="74"/>
      <c r="M7" s="368">
        <f>1-O49</f>
        <v>0.4</v>
      </c>
      <c r="N7" s="69" t="s">
        <v>18</v>
      </c>
      <c r="O7" s="60"/>
      <c r="P7" s="61"/>
      <c r="Q7" s="11"/>
    </row>
    <row r="8" spans="2:17" s="7" customFormat="1" ht="12" customHeight="1">
      <c r="B8" s="29"/>
      <c r="C8" s="101"/>
      <c r="D8" s="100"/>
      <c r="E8" s="540"/>
      <c r="F8" s="542"/>
      <c r="G8" s="544"/>
      <c r="H8" s="73"/>
      <c r="I8" s="74"/>
      <c r="J8" s="74"/>
      <c r="K8" s="74"/>
      <c r="L8" s="74"/>
      <c r="M8" s="140"/>
      <c r="N8" s="141"/>
      <c r="O8" s="142"/>
      <c r="P8" s="143"/>
      <c r="Q8" s="11">
        <v>0</v>
      </c>
    </row>
    <row r="9" spans="2:18" s="280" customFormat="1" ht="73.5" customHeight="1">
      <c r="B9" s="281" t="s">
        <v>4</v>
      </c>
      <c r="C9" s="50"/>
      <c r="D9" s="52"/>
      <c r="E9" s="536" t="s">
        <v>36</v>
      </c>
      <c r="F9" s="537"/>
      <c r="G9" s="54" t="s">
        <v>35</v>
      </c>
      <c r="H9" s="538" t="s">
        <v>42</v>
      </c>
      <c r="I9" s="538"/>
      <c r="J9" s="538" t="s">
        <v>43</v>
      </c>
      <c r="K9" s="538"/>
      <c r="L9" s="75" t="s">
        <v>24</v>
      </c>
      <c r="M9" s="70" t="s">
        <v>13</v>
      </c>
      <c r="N9" s="70" t="s">
        <v>29</v>
      </c>
      <c r="O9" s="62" t="s">
        <v>13</v>
      </c>
      <c r="P9" s="63" t="s">
        <v>29</v>
      </c>
      <c r="Q9" s="1"/>
      <c r="R9" s="1"/>
    </row>
    <row r="10" spans="2:18" ht="39" customHeight="1" thickBot="1">
      <c r="B10" s="319"/>
      <c r="C10" s="320"/>
      <c r="D10" s="321"/>
      <c r="E10" s="316" t="s">
        <v>126</v>
      </c>
      <c r="F10" s="316" t="s">
        <v>127</v>
      </c>
      <c r="G10" s="317"/>
      <c r="H10" s="318" t="s">
        <v>126</v>
      </c>
      <c r="I10" s="318" t="s">
        <v>127</v>
      </c>
      <c r="J10" s="318" t="s">
        <v>126</v>
      </c>
      <c r="K10" s="318" t="s">
        <v>127</v>
      </c>
      <c r="L10" s="318"/>
      <c r="M10" s="322"/>
      <c r="N10" s="322"/>
      <c r="O10" s="323"/>
      <c r="P10" s="324"/>
      <c r="Q10" s="99"/>
      <c r="R10" s="99"/>
    </row>
    <row r="11" spans="2:16" ht="33.75" hidden="1">
      <c r="B11" s="146"/>
      <c r="C11" s="145"/>
      <c r="D11" s="145"/>
      <c r="E11" s="144" t="s">
        <v>33</v>
      </c>
      <c r="F11" s="144" t="s">
        <v>33</v>
      </c>
      <c r="G11" s="144" t="s">
        <v>33</v>
      </c>
      <c r="H11" s="76"/>
      <c r="I11" s="76"/>
      <c r="J11" s="76"/>
      <c r="K11" s="76"/>
      <c r="L11" s="77"/>
      <c r="M11" s="103" t="s">
        <v>31</v>
      </c>
      <c r="N11" s="103" t="s">
        <v>32</v>
      </c>
      <c r="O11" s="104" t="s">
        <v>40</v>
      </c>
      <c r="P11" s="65" t="s">
        <v>41</v>
      </c>
    </row>
    <row r="12" spans="1:16" s="7" customFormat="1" ht="36.75" customHeight="1">
      <c r="A12" s="6"/>
      <c r="B12" s="30">
        <f>'VE-Staffel'!H6</f>
        <v>10</v>
      </c>
      <c r="C12" s="137">
        <f>'VE-Staffel'!L6</f>
        <v>100</v>
      </c>
      <c r="D12" s="137">
        <f aca="true" t="shared" si="0" ref="D12:D41">(C12/$O$43)/$O$44</f>
        <v>10834.236186348862</v>
      </c>
      <c r="E12" s="111">
        <v>30000</v>
      </c>
      <c r="F12" s="56">
        <v>39999</v>
      </c>
      <c r="G12" s="111">
        <v>40000</v>
      </c>
      <c r="H12" s="79">
        <v>30000</v>
      </c>
      <c r="I12" s="79">
        <v>39999</v>
      </c>
      <c r="J12" s="79">
        <v>40000</v>
      </c>
      <c r="K12" s="79">
        <v>84999</v>
      </c>
      <c r="L12" s="79">
        <v>85000</v>
      </c>
      <c r="M12" s="268">
        <f>$O$51/$O$46*B12</f>
        <v>8771.929824561406</v>
      </c>
      <c r="N12" s="268">
        <f>$O$51/$O$45*B12</f>
        <v>7456.140350877194</v>
      </c>
      <c r="O12" s="269">
        <f aca="true" t="shared" si="1" ref="O12:O41">$O$52/$O$48*B12</f>
        <v>4575.163398692811</v>
      </c>
      <c r="P12" s="66">
        <f aca="true" t="shared" si="2" ref="P12:P41">$O$52/$O$47*B12</f>
        <v>3381.6425120772947</v>
      </c>
    </row>
    <row r="13" spans="2:16" s="7" customFormat="1" ht="30" customHeight="1">
      <c r="B13" s="30">
        <f>'VE-Staffel'!H7</f>
        <v>20</v>
      </c>
      <c r="C13" s="137">
        <f>'VE-Staffel'!L7</f>
        <v>200</v>
      </c>
      <c r="D13" s="137">
        <f t="shared" si="0"/>
        <v>21668.472372697724</v>
      </c>
      <c r="E13" s="111">
        <v>30000</v>
      </c>
      <c r="F13" s="56">
        <v>39999</v>
      </c>
      <c r="G13" s="111">
        <v>40000</v>
      </c>
      <c r="H13" s="79">
        <v>30000</v>
      </c>
      <c r="I13" s="79">
        <v>39999</v>
      </c>
      <c r="J13" s="79">
        <v>40000</v>
      </c>
      <c r="K13" s="79">
        <v>84999</v>
      </c>
      <c r="L13" s="79">
        <v>85000</v>
      </c>
      <c r="M13" s="268">
        <f aca="true" t="shared" si="3" ref="M13:M26">$O$51/$O$46*B13</f>
        <v>17543.859649122813</v>
      </c>
      <c r="N13" s="268">
        <f aca="true" t="shared" si="4" ref="N13:N26">$O$51/$O$45*B13</f>
        <v>14912.280701754387</v>
      </c>
      <c r="O13" s="269">
        <f t="shared" si="1"/>
        <v>9150.326797385622</v>
      </c>
      <c r="P13" s="66">
        <f t="shared" si="2"/>
        <v>6763.285024154589</v>
      </c>
    </row>
    <row r="14" spans="2:16" s="7" customFormat="1" ht="30" customHeight="1">
      <c r="B14" s="30">
        <f>'VE-Staffel'!H8</f>
        <v>30</v>
      </c>
      <c r="C14" s="137">
        <f>'VE-Staffel'!L8</f>
        <v>270</v>
      </c>
      <c r="D14" s="137">
        <f t="shared" si="0"/>
        <v>29252.437703141928</v>
      </c>
      <c r="E14" s="111">
        <v>30000</v>
      </c>
      <c r="F14" s="56">
        <v>39999</v>
      </c>
      <c r="G14" s="111">
        <v>40000</v>
      </c>
      <c r="H14" s="79">
        <v>30000</v>
      </c>
      <c r="I14" s="79">
        <v>39999</v>
      </c>
      <c r="J14" s="79">
        <v>40000</v>
      </c>
      <c r="K14" s="79">
        <v>84999</v>
      </c>
      <c r="L14" s="79">
        <v>85000</v>
      </c>
      <c r="M14" s="268">
        <f t="shared" si="3"/>
        <v>26315.789473684217</v>
      </c>
      <c r="N14" s="268">
        <f t="shared" si="4"/>
        <v>22368.42105263158</v>
      </c>
      <c r="O14" s="269">
        <f t="shared" si="1"/>
        <v>13725.490196078432</v>
      </c>
      <c r="P14" s="66">
        <f t="shared" si="2"/>
        <v>10144.927536231884</v>
      </c>
    </row>
    <row r="15" spans="2:21" s="7" customFormat="1" ht="30" customHeight="1">
      <c r="B15" s="30">
        <f>'VE-Staffel'!H9</f>
        <v>40</v>
      </c>
      <c r="C15" s="137">
        <f>'VE-Staffel'!L9</f>
        <v>330</v>
      </c>
      <c r="D15" s="137">
        <f t="shared" si="0"/>
        <v>35752.979414951245</v>
      </c>
      <c r="E15" s="111">
        <v>30000</v>
      </c>
      <c r="F15" s="56">
        <v>39999</v>
      </c>
      <c r="G15" s="111">
        <v>40000</v>
      </c>
      <c r="H15" s="79">
        <v>30000</v>
      </c>
      <c r="I15" s="79">
        <v>39999</v>
      </c>
      <c r="J15" s="79">
        <v>40000</v>
      </c>
      <c r="K15" s="79">
        <v>84999</v>
      </c>
      <c r="L15" s="79">
        <v>85000</v>
      </c>
      <c r="M15" s="268">
        <f t="shared" si="3"/>
        <v>35087.719298245625</v>
      </c>
      <c r="N15" s="268">
        <f t="shared" si="4"/>
        <v>29824.561403508775</v>
      </c>
      <c r="O15" s="269">
        <f t="shared" si="1"/>
        <v>18300.653594771244</v>
      </c>
      <c r="P15" s="66">
        <f t="shared" si="2"/>
        <v>13526.570048309179</v>
      </c>
      <c r="U15" s="15"/>
    </row>
    <row r="16" spans="2:21" s="7" customFormat="1" ht="30" customHeight="1">
      <c r="B16" s="341">
        <f>'VE-Staffel'!H10</f>
        <v>50</v>
      </c>
      <c r="C16" s="342">
        <f>'VE-Staffel'!L10</f>
        <v>390</v>
      </c>
      <c r="D16" s="342">
        <f t="shared" si="0"/>
        <v>42253.52112676056</v>
      </c>
      <c r="E16" s="359">
        <v>30000</v>
      </c>
      <c r="F16" s="344">
        <v>39999</v>
      </c>
      <c r="G16" s="359">
        <v>40000</v>
      </c>
      <c r="H16" s="345">
        <v>30000</v>
      </c>
      <c r="I16" s="345">
        <v>39999</v>
      </c>
      <c r="J16" s="345">
        <v>40000</v>
      </c>
      <c r="K16" s="345">
        <v>84999</v>
      </c>
      <c r="L16" s="345">
        <v>85000</v>
      </c>
      <c r="M16" s="348">
        <f t="shared" si="3"/>
        <v>43859.64912280703</v>
      </c>
      <c r="N16" s="348">
        <f t="shared" si="4"/>
        <v>37280.70175438597</v>
      </c>
      <c r="O16" s="349">
        <f t="shared" si="1"/>
        <v>22875.816993464054</v>
      </c>
      <c r="P16" s="350">
        <f t="shared" si="2"/>
        <v>16908.212560386473</v>
      </c>
      <c r="U16" s="15"/>
    </row>
    <row r="17" spans="2:21" s="7" customFormat="1" ht="30" customHeight="1">
      <c r="B17" s="30">
        <f>'VE-Staffel'!H11</f>
        <v>60</v>
      </c>
      <c r="C17" s="137">
        <f>'VE-Staffel'!L11</f>
        <v>420</v>
      </c>
      <c r="D17" s="137">
        <f t="shared" si="0"/>
        <v>45503.79198266522</v>
      </c>
      <c r="E17" s="111">
        <v>30000</v>
      </c>
      <c r="F17" s="56">
        <v>39999</v>
      </c>
      <c r="G17" s="111">
        <v>40000</v>
      </c>
      <c r="H17" s="79">
        <v>30000</v>
      </c>
      <c r="I17" s="79">
        <v>39999</v>
      </c>
      <c r="J17" s="79">
        <v>40000</v>
      </c>
      <c r="K17" s="79">
        <v>84999</v>
      </c>
      <c r="L17" s="79">
        <v>85000</v>
      </c>
      <c r="M17" s="268">
        <f t="shared" si="3"/>
        <v>52631.578947368434</v>
      </c>
      <c r="N17" s="268">
        <f t="shared" si="4"/>
        <v>44736.84210526316</v>
      </c>
      <c r="O17" s="269">
        <f t="shared" si="1"/>
        <v>27450.980392156864</v>
      </c>
      <c r="P17" s="66">
        <f t="shared" si="2"/>
        <v>20289.855072463768</v>
      </c>
      <c r="U17" s="15"/>
    </row>
    <row r="18" spans="2:21" s="7" customFormat="1" ht="30" customHeight="1">
      <c r="B18" s="30">
        <f>'VE-Staffel'!H12</f>
        <v>70</v>
      </c>
      <c r="C18" s="137">
        <f>'VE-Staffel'!L12</f>
        <v>450</v>
      </c>
      <c r="D18" s="137">
        <f t="shared" si="0"/>
        <v>48754.06283856989</v>
      </c>
      <c r="E18" s="111">
        <v>30000</v>
      </c>
      <c r="F18" s="56">
        <v>39999</v>
      </c>
      <c r="G18" s="111">
        <v>40000</v>
      </c>
      <c r="H18" s="79">
        <v>30000</v>
      </c>
      <c r="I18" s="79">
        <v>39999</v>
      </c>
      <c r="J18" s="79">
        <v>40000</v>
      </c>
      <c r="K18" s="79">
        <v>84999</v>
      </c>
      <c r="L18" s="79">
        <v>85000</v>
      </c>
      <c r="M18" s="268">
        <f t="shared" si="3"/>
        <v>61403.508771929846</v>
      </c>
      <c r="N18" s="268">
        <f t="shared" si="4"/>
        <v>52192.98245614035</v>
      </c>
      <c r="O18" s="269">
        <f t="shared" si="1"/>
        <v>32026.143790849674</v>
      </c>
      <c r="P18" s="66">
        <f t="shared" si="2"/>
        <v>23671.497584541063</v>
      </c>
      <c r="U18" s="15"/>
    </row>
    <row r="19" spans="2:21" s="7" customFormat="1" ht="30" customHeight="1">
      <c r="B19" s="30">
        <f>'VE-Staffel'!H13</f>
        <v>80</v>
      </c>
      <c r="C19" s="137">
        <f>'VE-Staffel'!L13</f>
        <v>480</v>
      </c>
      <c r="D19" s="137">
        <f t="shared" si="0"/>
        <v>52004.333694474546</v>
      </c>
      <c r="E19" s="111">
        <v>30000</v>
      </c>
      <c r="F19" s="56">
        <v>39999</v>
      </c>
      <c r="G19" s="111">
        <v>40000</v>
      </c>
      <c r="H19" s="79">
        <v>30000</v>
      </c>
      <c r="I19" s="79">
        <v>39999</v>
      </c>
      <c r="J19" s="79">
        <v>40000</v>
      </c>
      <c r="K19" s="79">
        <v>84999</v>
      </c>
      <c r="L19" s="79">
        <v>85000</v>
      </c>
      <c r="M19" s="268">
        <f t="shared" si="3"/>
        <v>70175.43859649125</v>
      </c>
      <c r="N19" s="268">
        <f t="shared" si="4"/>
        <v>59649.12280701755</v>
      </c>
      <c r="O19" s="269">
        <f t="shared" si="1"/>
        <v>36601.30718954249</v>
      </c>
      <c r="P19" s="66">
        <f t="shared" si="2"/>
        <v>27053.140096618357</v>
      </c>
      <c r="U19" s="15"/>
    </row>
    <row r="20" spans="2:21" s="7" customFormat="1" ht="30" customHeight="1">
      <c r="B20" s="30">
        <f>'VE-Staffel'!H14</f>
        <v>90</v>
      </c>
      <c r="C20" s="137">
        <f>'VE-Staffel'!L14</f>
        <v>510</v>
      </c>
      <c r="D20" s="137">
        <f t="shared" si="0"/>
        <v>55254.604550379205</v>
      </c>
      <c r="E20" s="111">
        <v>30000</v>
      </c>
      <c r="F20" s="56">
        <v>39999</v>
      </c>
      <c r="G20" s="111">
        <v>40000</v>
      </c>
      <c r="H20" s="79">
        <v>30000</v>
      </c>
      <c r="I20" s="79">
        <v>39999</v>
      </c>
      <c r="J20" s="79">
        <v>40000</v>
      </c>
      <c r="K20" s="79">
        <v>84999</v>
      </c>
      <c r="L20" s="79">
        <v>85000</v>
      </c>
      <c r="M20" s="268">
        <f t="shared" si="3"/>
        <v>78947.36842105266</v>
      </c>
      <c r="N20" s="268">
        <f t="shared" si="4"/>
        <v>67105.26315789475</v>
      </c>
      <c r="O20" s="269">
        <f t="shared" si="1"/>
        <v>41176.470588235294</v>
      </c>
      <c r="P20" s="66">
        <f t="shared" si="2"/>
        <v>30434.782608695652</v>
      </c>
      <c r="U20" s="15"/>
    </row>
    <row r="21" spans="1:21" s="7" customFormat="1" ht="30" customHeight="1">
      <c r="A21" s="6"/>
      <c r="B21" s="341">
        <f>'VE-Staffel'!H15</f>
        <v>100</v>
      </c>
      <c r="C21" s="342">
        <f>'VE-Staffel'!L15</f>
        <v>540</v>
      </c>
      <c r="D21" s="342">
        <f t="shared" si="0"/>
        <v>58504.875406283856</v>
      </c>
      <c r="E21" s="359">
        <v>30000</v>
      </c>
      <c r="F21" s="344">
        <v>39999</v>
      </c>
      <c r="G21" s="359">
        <v>40000</v>
      </c>
      <c r="H21" s="345">
        <v>30000</v>
      </c>
      <c r="I21" s="345">
        <v>39999</v>
      </c>
      <c r="J21" s="345">
        <v>40000</v>
      </c>
      <c r="K21" s="345">
        <v>84999</v>
      </c>
      <c r="L21" s="345">
        <v>85000</v>
      </c>
      <c r="M21" s="348">
        <f t="shared" si="3"/>
        <v>87719.29824561406</v>
      </c>
      <c r="N21" s="348">
        <f t="shared" si="4"/>
        <v>74561.40350877194</v>
      </c>
      <c r="O21" s="349">
        <f t="shared" si="1"/>
        <v>45751.63398692811</v>
      </c>
      <c r="P21" s="350">
        <f t="shared" si="2"/>
        <v>33816.42512077295</v>
      </c>
      <c r="U21" s="15"/>
    </row>
    <row r="22" spans="2:21" s="7" customFormat="1" ht="30" customHeight="1">
      <c r="B22" s="30">
        <f>'VE-Staffel'!H16</f>
        <v>110</v>
      </c>
      <c r="C22" s="137">
        <f>'VE-Staffel'!L16</f>
        <v>555</v>
      </c>
      <c r="D22" s="137">
        <f t="shared" si="0"/>
        <v>60130.01083423619</v>
      </c>
      <c r="E22" s="111">
        <v>30000</v>
      </c>
      <c r="F22" s="56">
        <v>39999</v>
      </c>
      <c r="G22" s="111">
        <v>40000</v>
      </c>
      <c r="H22" s="79">
        <v>30000</v>
      </c>
      <c r="I22" s="79">
        <v>39999</v>
      </c>
      <c r="J22" s="79">
        <v>40000</v>
      </c>
      <c r="K22" s="79">
        <v>84999</v>
      </c>
      <c r="L22" s="79">
        <v>85000</v>
      </c>
      <c r="M22" s="268">
        <f t="shared" si="3"/>
        <v>96491.22807017546</v>
      </c>
      <c r="N22" s="268">
        <f t="shared" si="4"/>
        <v>82017.54385964913</v>
      </c>
      <c r="O22" s="269">
        <f t="shared" si="1"/>
        <v>50326.79738562092</v>
      </c>
      <c r="P22" s="66">
        <f t="shared" si="2"/>
        <v>37198.067632850245</v>
      </c>
      <c r="U22" s="15"/>
    </row>
    <row r="23" spans="2:21" s="7" customFormat="1" ht="30" customHeight="1">
      <c r="B23" s="30">
        <f>'VE-Staffel'!H17</f>
        <v>120</v>
      </c>
      <c r="C23" s="137">
        <f>'VE-Staffel'!L17</f>
        <v>570</v>
      </c>
      <c r="D23" s="137">
        <f t="shared" si="0"/>
        <v>61755.14626218852</v>
      </c>
      <c r="E23" s="111">
        <v>30000</v>
      </c>
      <c r="F23" s="56">
        <v>39999</v>
      </c>
      <c r="G23" s="111">
        <v>40000</v>
      </c>
      <c r="H23" s="79">
        <v>30000</v>
      </c>
      <c r="I23" s="79">
        <v>39999</v>
      </c>
      <c r="J23" s="79">
        <v>40000</v>
      </c>
      <c r="K23" s="79">
        <v>84999</v>
      </c>
      <c r="L23" s="79">
        <v>85000</v>
      </c>
      <c r="M23" s="268">
        <f t="shared" si="3"/>
        <v>105263.15789473687</v>
      </c>
      <c r="N23" s="268">
        <f t="shared" si="4"/>
        <v>89473.68421052632</v>
      </c>
      <c r="O23" s="269">
        <f t="shared" si="1"/>
        <v>54901.96078431373</v>
      </c>
      <c r="P23" s="66">
        <f t="shared" si="2"/>
        <v>40579.710144927536</v>
      </c>
      <c r="U23" s="15"/>
    </row>
    <row r="24" spans="2:21" s="7" customFormat="1" ht="30" customHeight="1">
      <c r="B24" s="30">
        <f>'VE-Staffel'!H18</f>
        <v>130</v>
      </c>
      <c r="C24" s="137">
        <f>'VE-Staffel'!L18</f>
        <v>585</v>
      </c>
      <c r="D24" s="137">
        <f t="shared" si="0"/>
        <v>63380.28169014085</v>
      </c>
      <c r="E24" s="111">
        <v>30000</v>
      </c>
      <c r="F24" s="56">
        <v>39999</v>
      </c>
      <c r="G24" s="111">
        <v>40000</v>
      </c>
      <c r="H24" s="79">
        <v>30000</v>
      </c>
      <c r="I24" s="79">
        <v>39999</v>
      </c>
      <c r="J24" s="79">
        <v>40000</v>
      </c>
      <c r="K24" s="79">
        <v>84999</v>
      </c>
      <c r="L24" s="79">
        <v>85000</v>
      </c>
      <c r="M24" s="268">
        <f t="shared" si="3"/>
        <v>114035.08771929827</v>
      </c>
      <c r="N24" s="268">
        <f t="shared" si="4"/>
        <v>96929.82456140351</v>
      </c>
      <c r="O24" s="269">
        <f t="shared" si="1"/>
        <v>59477.12418300654</v>
      </c>
      <c r="P24" s="66">
        <f t="shared" si="2"/>
        <v>43961.352657004834</v>
      </c>
      <c r="U24" s="15"/>
    </row>
    <row r="25" spans="2:21" s="7" customFormat="1" ht="30" customHeight="1">
      <c r="B25" s="30">
        <f>'VE-Staffel'!H19</f>
        <v>140</v>
      </c>
      <c r="C25" s="137">
        <f>'VE-Staffel'!L19</f>
        <v>600</v>
      </c>
      <c r="D25" s="137">
        <f t="shared" si="0"/>
        <v>65005.41711809318</v>
      </c>
      <c r="E25" s="111">
        <v>30000</v>
      </c>
      <c r="F25" s="56">
        <v>39999</v>
      </c>
      <c r="G25" s="111">
        <v>40000</v>
      </c>
      <c r="H25" s="79">
        <v>30000</v>
      </c>
      <c r="I25" s="79">
        <v>39999</v>
      </c>
      <c r="J25" s="79">
        <v>40000</v>
      </c>
      <c r="K25" s="79">
        <v>84999</v>
      </c>
      <c r="L25" s="79">
        <v>85000</v>
      </c>
      <c r="M25" s="268">
        <f t="shared" si="3"/>
        <v>122807.01754385969</v>
      </c>
      <c r="N25" s="268">
        <f t="shared" si="4"/>
        <v>104385.9649122807</v>
      </c>
      <c r="O25" s="269">
        <f t="shared" si="1"/>
        <v>64052.28758169935</v>
      </c>
      <c r="P25" s="66">
        <f t="shared" si="2"/>
        <v>47342.995169082125</v>
      </c>
      <c r="U25" s="16"/>
    </row>
    <row r="26" spans="2:21" s="7" customFormat="1" ht="40.5" customHeight="1">
      <c r="B26" s="341">
        <f>'VE-Staffel'!H20</f>
        <v>150</v>
      </c>
      <c r="C26" s="342">
        <f>'VE-Staffel'!L20</f>
        <v>615</v>
      </c>
      <c r="D26" s="342">
        <f t="shared" si="0"/>
        <v>66630.55254604551</v>
      </c>
      <c r="E26" s="359">
        <v>30000</v>
      </c>
      <c r="F26" s="344">
        <v>39999</v>
      </c>
      <c r="G26" s="359">
        <v>40000</v>
      </c>
      <c r="H26" s="345">
        <v>30000</v>
      </c>
      <c r="I26" s="345">
        <v>39999</v>
      </c>
      <c r="J26" s="345">
        <v>40000</v>
      </c>
      <c r="K26" s="345">
        <v>84999</v>
      </c>
      <c r="L26" s="345">
        <v>85000</v>
      </c>
      <c r="M26" s="348">
        <f t="shared" si="3"/>
        <v>131578.9473684211</v>
      </c>
      <c r="N26" s="348">
        <f t="shared" si="4"/>
        <v>111842.10526315791</v>
      </c>
      <c r="O26" s="349">
        <f t="shared" si="1"/>
        <v>68627.45098039215</v>
      </c>
      <c r="P26" s="350">
        <f t="shared" si="2"/>
        <v>50724.637681159424</v>
      </c>
      <c r="U26" s="16"/>
    </row>
    <row r="27" spans="2:21" s="7" customFormat="1" ht="30" customHeight="1" hidden="1">
      <c r="B27" s="286">
        <f>'VE-Staffel'!H21</f>
        <v>160</v>
      </c>
      <c r="C27" s="287">
        <f>'VE-Staffel'!L21</f>
        <v>630</v>
      </c>
      <c r="D27" s="287">
        <f t="shared" si="0"/>
        <v>68255.68797399783</v>
      </c>
      <c r="E27" s="297">
        <v>30000</v>
      </c>
      <c r="F27" s="289">
        <v>39999</v>
      </c>
      <c r="G27" s="289">
        <v>40000</v>
      </c>
      <c r="H27" s="290">
        <v>30000</v>
      </c>
      <c r="I27" s="290">
        <v>39999</v>
      </c>
      <c r="J27" s="290">
        <v>40000</v>
      </c>
      <c r="K27" s="290">
        <v>84999</v>
      </c>
      <c r="L27" s="290">
        <v>85000</v>
      </c>
      <c r="M27" s="294">
        <f aca="true" t="shared" si="5" ref="M27:M41">$O$51/$O$46*B27</f>
        <v>140350.8771929825</v>
      </c>
      <c r="N27" s="294">
        <f aca="true" t="shared" si="6" ref="N27:N41">$O$51/$O$45*B27</f>
        <v>119298.2456140351</v>
      </c>
      <c r="O27" s="295">
        <f t="shared" si="1"/>
        <v>73202.61437908497</v>
      </c>
      <c r="P27" s="296">
        <f t="shared" si="2"/>
        <v>54106.280193236715</v>
      </c>
      <c r="Q27" s="12"/>
      <c r="U27" s="16"/>
    </row>
    <row r="28" spans="2:21" s="7" customFormat="1" ht="30" customHeight="1" hidden="1">
      <c r="B28" s="30">
        <f>'VE-Staffel'!H22</f>
        <v>170</v>
      </c>
      <c r="C28" s="137">
        <f>'VE-Staffel'!L22</f>
        <v>645</v>
      </c>
      <c r="D28" s="137">
        <f t="shared" si="0"/>
        <v>69880.82340195017</v>
      </c>
      <c r="E28" s="111">
        <v>30000</v>
      </c>
      <c r="F28" s="56">
        <v>39999</v>
      </c>
      <c r="G28" s="56">
        <v>40000</v>
      </c>
      <c r="H28" s="79">
        <v>30000</v>
      </c>
      <c r="I28" s="79">
        <v>39999</v>
      </c>
      <c r="J28" s="79">
        <v>40000</v>
      </c>
      <c r="K28" s="79">
        <v>84999</v>
      </c>
      <c r="L28" s="79">
        <v>85000</v>
      </c>
      <c r="M28" s="268">
        <f t="shared" si="5"/>
        <v>149122.8070175439</v>
      </c>
      <c r="N28" s="268">
        <f t="shared" si="6"/>
        <v>126754.38596491229</v>
      </c>
      <c r="O28" s="269">
        <f t="shared" si="1"/>
        <v>77777.77777777778</v>
      </c>
      <c r="P28" s="66">
        <f t="shared" si="2"/>
        <v>57487.92270531401</v>
      </c>
      <c r="Q28" s="12"/>
      <c r="U28" s="16"/>
    </row>
    <row r="29" spans="2:21" s="7" customFormat="1" ht="30" customHeight="1" hidden="1">
      <c r="B29" s="30">
        <f>'VE-Staffel'!H23</f>
        <v>180</v>
      </c>
      <c r="C29" s="137">
        <f>'VE-Staffel'!L23</f>
        <v>660</v>
      </c>
      <c r="D29" s="137">
        <f t="shared" si="0"/>
        <v>71505.95882990249</v>
      </c>
      <c r="E29" s="111">
        <v>30000</v>
      </c>
      <c r="F29" s="56">
        <v>39999</v>
      </c>
      <c r="G29" s="56">
        <v>40000</v>
      </c>
      <c r="H29" s="79">
        <v>30000</v>
      </c>
      <c r="I29" s="79">
        <v>39999</v>
      </c>
      <c r="J29" s="79">
        <v>40000</v>
      </c>
      <c r="K29" s="79">
        <v>84999</v>
      </c>
      <c r="L29" s="79">
        <v>85000</v>
      </c>
      <c r="M29" s="268">
        <f t="shared" si="5"/>
        <v>157894.7368421053</v>
      </c>
      <c r="N29" s="268">
        <f t="shared" si="6"/>
        <v>134210.5263157895</v>
      </c>
      <c r="O29" s="269">
        <f t="shared" si="1"/>
        <v>82352.94117647059</v>
      </c>
      <c r="P29" s="66">
        <f t="shared" si="2"/>
        <v>60869.565217391304</v>
      </c>
      <c r="Q29" s="12"/>
      <c r="U29" s="16"/>
    </row>
    <row r="30" spans="2:21" s="7" customFormat="1" ht="30" customHeight="1" hidden="1">
      <c r="B30" s="30">
        <f>'VE-Staffel'!H24</f>
        <v>190</v>
      </c>
      <c r="C30" s="137">
        <f>'VE-Staffel'!L24</f>
        <v>675</v>
      </c>
      <c r="D30" s="137">
        <f t="shared" si="0"/>
        <v>73131.09425785483</v>
      </c>
      <c r="E30" s="111">
        <v>30000</v>
      </c>
      <c r="F30" s="56">
        <v>39999</v>
      </c>
      <c r="G30" s="56">
        <v>40000</v>
      </c>
      <c r="H30" s="79">
        <v>30000</v>
      </c>
      <c r="I30" s="79">
        <v>39999</v>
      </c>
      <c r="J30" s="79">
        <v>40000</v>
      </c>
      <c r="K30" s="79">
        <v>84999</v>
      </c>
      <c r="L30" s="79">
        <v>85000</v>
      </c>
      <c r="M30" s="268">
        <f t="shared" si="5"/>
        <v>166666.66666666672</v>
      </c>
      <c r="N30" s="268">
        <f t="shared" si="6"/>
        <v>141666.6666666667</v>
      </c>
      <c r="O30" s="269">
        <f t="shared" si="1"/>
        <v>86928.10457516341</v>
      </c>
      <c r="P30" s="66">
        <f t="shared" si="2"/>
        <v>64251.2077294686</v>
      </c>
      <c r="Q30" s="12"/>
      <c r="U30" s="16"/>
    </row>
    <row r="31" spans="2:21" s="7" customFormat="1" ht="30" customHeight="1" hidden="1">
      <c r="B31" s="341">
        <f>'VE-Staffel'!H25</f>
        <v>200</v>
      </c>
      <c r="C31" s="342">
        <f>'VE-Staffel'!L25</f>
        <v>690</v>
      </c>
      <c r="D31" s="342">
        <f t="shared" si="0"/>
        <v>74756.22968580715</v>
      </c>
      <c r="E31" s="359">
        <v>30000</v>
      </c>
      <c r="F31" s="344">
        <v>39999</v>
      </c>
      <c r="G31" s="344">
        <v>40000</v>
      </c>
      <c r="H31" s="345">
        <v>30000</v>
      </c>
      <c r="I31" s="345">
        <v>39999</v>
      </c>
      <c r="J31" s="345">
        <v>40000</v>
      </c>
      <c r="K31" s="345">
        <v>84999</v>
      </c>
      <c r="L31" s="345">
        <v>85000</v>
      </c>
      <c r="M31" s="348">
        <f t="shared" si="5"/>
        <v>175438.59649122812</v>
      </c>
      <c r="N31" s="348">
        <f t="shared" si="6"/>
        <v>149122.80701754388</v>
      </c>
      <c r="O31" s="349">
        <f t="shared" si="1"/>
        <v>91503.26797385621</v>
      </c>
      <c r="P31" s="350">
        <f t="shared" si="2"/>
        <v>67632.8502415459</v>
      </c>
      <c r="Q31" s="12"/>
      <c r="U31" s="16"/>
    </row>
    <row r="32" spans="2:21" s="7" customFormat="1" ht="30" customHeight="1" hidden="1">
      <c r="B32" s="30">
        <f>'VE-Staffel'!H26</f>
        <v>210</v>
      </c>
      <c r="C32" s="137">
        <f>'VE-Staffel'!L26</f>
        <v>705</v>
      </c>
      <c r="D32" s="137">
        <f t="shared" si="0"/>
        <v>76381.36511375949</v>
      </c>
      <c r="E32" s="111">
        <v>30000</v>
      </c>
      <c r="F32" s="56">
        <v>39999</v>
      </c>
      <c r="G32" s="56">
        <v>40000</v>
      </c>
      <c r="H32" s="79">
        <v>30000</v>
      </c>
      <c r="I32" s="79">
        <v>39999</v>
      </c>
      <c r="J32" s="79">
        <v>40000</v>
      </c>
      <c r="K32" s="79">
        <v>84999</v>
      </c>
      <c r="L32" s="79">
        <v>85000</v>
      </c>
      <c r="M32" s="268">
        <f t="shared" si="5"/>
        <v>184210.52631578952</v>
      </c>
      <c r="N32" s="268">
        <f t="shared" si="6"/>
        <v>156578.94736842107</v>
      </c>
      <c r="O32" s="269">
        <f t="shared" si="1"/>
        <v>96078.43137254902</v>
      </c>
      <c r="P32" s="66">
        <f t="shared" si="2"/>
        <v>71014.49275362318</v>
      </c>
      <c r="Q32" s="12"/>
      <c r="U32" s="16"/>
    </row>
    <row r="33" spans="2:21" s="7" customFormat="1" ht="30" customHeight="1" hidden="1">
      <c r="B33" s="30">
        <f>'VE-Staffel'!H27</f>
        <v>220</v>
      </c>
      <c r="C33" s="137">
        <f>'VE-Staffel'!L27</f>
        <v>720</v>
      </c>
      <c r="D33" s="137">
        <f t="shared" si="0"/>
        <v>78006.50054171182</v>
      </c>
      <c r="E33" s="111">
        <v>30000</v>
      </c>
      <c r="F33" s="56">
        <v>39999</v>
      </c>
      <c r="G33" s="56">
        <v>40000</v>
      </c>
      <c r="H33" s="79">
        <v>30000</v>
      </c>
      <c r="I33" s="79">
        <v>39999</v>
      </c>
      <c r="J33" s="79">
        <v>40000</v>
      </c>
      <c r="K33" s="79">
        <v>84999</v>
      </c>
      <c r="L33" s="79">
        <v>85000</v>
      </c>
      <c r="M33" s="268">
        <f t="shared" si="5"/>
        <v>192982.45614035093</v>
      </c>
      <c r="N33" s="268">
        <f t="shared" si="6"/>
        <v>164035.08771929826</v>
      </c>
      <c r="O33" s="269">
        <f t="shared" si="1"/>
        <v>100653.59477124184</v>
      </c>
      <c r="P33" s="66">
        <f t="shared" si="2"/>
        <v>74396.13526570049</v>
      </c>
      <c r="Q33" s="12"/>
      <c r="U33" s="16"/>
    </row>
    <row r="34" spans="2:21" s="7" customFormat="1" ht="30" customHeight="1" hidden="1">
      <c r="B34" s="30">
        <f>'VE-Staffel'!H28</f>
        <v>230</v>
      </c>
      <c r="C34" s="137">
        <f>'VE-Staffel'!L28</f>
        <v>735</v>
      </c>
      <c r="D34" s="137">
        <f t="shared" si="0"/>
        <v>79631.63596966414</v>
      </c>
      <c r="E34" s="111">
        <v>30000</v>
      </c>
      <c r="F34" s="56">
        <v>39999</v>
      </c>
      <c r="G34" s="56">
        <v>40000</v>
      </c>
      <c r="H34" s="79">
        <v>30000</v>
      </c>
      <c r="I34" s="79">
        <v>39999</v>
      </c>
      <c r="J34" s="79">
        <v>40000</v>
      </c>
      <c r="K34" s="79">
        <v>84999</v>
      </c>
      <c r="L34" s="79">
        <v>85000</v>
      </c>
      <c r="M34" s="268">
        <f t="shared" si="5"/>
        <v>201754.38596491233</v>
      </c>
      <c r="N34" s="268">
        <f t="shared" si="6"/>
        <v>171491.22807017545</v>
      </c>
      <c r="O34" s="269">
        <f t="shared" si="1"/>
        <v>105228.75816993465</v>
      </c>
      <c r="P34" s="66">
        <f t="shared" si="2"/>
        <v>77777.77777777778</v>
      </c>
      <c r="Q34" s="12"/>
      <c r="U34" s="16"/>
    </row>
    <row r="35" spans="2:21" s="7" customFormat="1" ht="30" customHeight="1" hidden="1">
      <c r="B35" s="30">
        <f>'VE-Staffel'!H29</f>
        <v>240</v>
      </c>
      <c r="C35" s="137">
        <f>'VE-Staffel'!L29</f>
        <v>750</v>
      </c>
      <c r="D35" s="137">
        <f t="shared" si="0"/>
        <v>81256.77139761648</v>
      </c>
      <c r="E35" s="111">
        <v>30000</v>
      </c>
      <c r="F35" s="56">
        <v>39999</v>
      </c>
      <c r="G35" s="56">
        <v>40000</v>
      </c>
      <c r="H35" s="79">
        <v>30000</v>
      </c>
      <c r="I35" s="79">
        <v>39999</v>
      </c>
      <c r="J35" s="79">
        <v>40000</v>
      </c>
      <c r="K35" s="79">
        <v>84999</v>
      </c>
      <c r="L35" s="79">
        <v>85000</v>
      </c>
      <c r="M35" s="268">
        <f t="shared" si="5"/>
        <v>210526.31578947374</v>
      </c>
      <c r="N35" s="268">
        <f t="shared" si="6"/>
        <v>178947.36842105264</v>
      </c>
      <c r="O35" s="269">
        <f t="shared" si="1"/>
        <v>109803.92156862745</v>
      </c>
      <c r="P35" s="66">
        <f t="shared" si="2"/>
        <v>81159.42028985507</v>
      </c>
      <c r="Q35" s="12"/>
      <c r="U35" s="16"/>
    </row>
    <row r="36" spans="2:21" s="7" customFormat="1" ht="30" customHeight="1" hidden="1">
      <c r="B36" s="341">
        <f>'VE-Staffel'!H30</f>
        <v>250</v>
      </c>
      <c r="C36" s="342">
        <f>'VE-Staffel'!L30</f>
        <v>765</v>
      </c>
      <c r="D36" s="342">
        <f t="shared" si="0"/>
        <v>82881.9068255688</v>
      </c>
      <c r="E36" s="359">
        <v>30000</v>
      </c>
      <c r="F36" s="344">
        <v>39999</v>
      </c>
      <c r="G36" s="344">
        <v>40000</v>
      </c>
      <c r="H36" s="345">
        <v>30000</v>
      </c>
      <c r="I36" s="345">
        <v>39999</v>
      </c>
      <c r="J36" s="345">
        <v>40000</v>
      </c>
      <c r="K36" s="345">
        <v>84999</v>
      </c>
      <c r="L36" s="345">
        <v>85000</v>
      </c>
      <c r="M36" s="348">
        <f t="shared" si="5"/>
        <v>219298.24561403514</v>
      </c>
      <c r="N36" s="348">
        <f t="shared" si="6"/>
        <v>186403.50877192983</v>
      </c>
      <c r="O36" s="349">
        <f t="shared" si="1"/>
        <v>114379.08496732026</v>
      </c>
      <c r="P36" s="350">
        <f t="shared" si="2"/>
        <v>84541.06280193236</v>
      </c>
      <c r="Q36" s="12"/>
      <c r="U36" s="16"/>
    </row>
    <row r="37" spans="2:21" s="7" customFormat="1" ht="30" customHeight="1" hidden="1">
      <c r="B37" s="30">
        <f>'VE-Staffel'!H31</f>
        <v>260</v>
      </c>
      <c r="C37" s="137">
        <f>'VE-Staffel'!L31</f>
        <v>780</v>
      </c>
      <c r="D37" s="137">
        <f t="shared" si="0"/>
        <v>84507.04225352113</v>
      </c>
      <c r="E37" s="111">
        <v>30000</v>
      </c>
      <c r="F37" s="56">
        <v>39999</v>
      </c>
      <c r="G37" s="56">
        <v>40000</v>
      </c>
      <c r="H37" s="79">
        <v>30000</v>
      </c>
      <c r="I37" s="79">
        <v>39999</v>
      </c>
      <c r="J37" s="79">
        <v>40000</v>
      </c>
      <c r="K37" s="79">
        <v>84999</v>
      </c>
      <c r="L37" s="79">
        <v>85000</v>
      </c>
      <c r="M37" s="268">
        <f t="shared" si="5"/>
        <v>228070.17543859655</v>
      </c>
      <c r="N37" s="268">
        <f t="shared" si="6"/>
        <v>193859.64912280702</v>
      </c>
      <c r="O37" s="269">
        <f t="shared" si="1"/>
        <v>118954.24836601308</v>
      </c>
      <c r="P37" s="66">
        <f t="shared" si="2"/>
        <v>87922.70531400967</v>
      </c>
      <c r="Q37" s="12"/>
      <c r="U37" s="16"/>
    </row>
    <row r="38" spans="2:21" s="7" customFormat="1" ht="30" customHeight="1" hidden="1">
      <c r="B38" s="30">
        <f>'VE-Staffel'!H32</f>
        <v>270</v>
      </c>
      <c r="C38" s="137">
        <f>'VE-Staffel'!L32</f>
        <v>795</v>
      </c>
      <c r="D38" s="137">
        <f t="shared" si="0"/>
        <v>86132.17768147348</v>
      </c>
      <c r="E38" s="111">
        <v>30000</v>
      </c>
      <c r="F38" s="56">
        <v>39999</v>
      </c>
      <c r="G38" s="56">
        <v>40000</v>
      </c>
      <c r="H38" s="79">
        <v>30000</v>
      </c>
      <c r="I38" s="79">
        <v>39999</v>
      </c>
      <c r="J38" s="79">
        <v>40000</v>
      </c>
      <c r="K38" s="79">
        <v>84999</v>
      </c>
      <c r="L38" s="79">
        <v>85000</v>
      </c>
      <c r="M38" s="268">
        <f t="shared" si="5"/>
        <v>236842.10526315795</v>
      </c>
      <c r="N38" s="268">
        <f t="shared" si="6"/>
        <v>201315.7894736842</v>
      </c>
      <c r="O38" s="269">
        <f t="shared" si="1"/>
        <v>123529.41176470589</v>
      </c>
      <c r="P38" s="66">
        <f t="shared" si="2"/>
        <v>91304.34782608696</v>
      </c>
      <c r="Q38" s="12"/>
      <c r="U38" s="16"/>
    </row>
    <row r="39" spans="2:21" s="7" customFormat="1" ht="30" customHeight="1" hidden="1">
      <c r="B39" s="30">
        <f>'VE-Staffel'!H33</f>
        <v>280</v>
      </c>
      <c r="C39" s="137">
        <f>'VE-Staffel'!L33</f>
        <v>810</v>
      </c>
      <c r="D39" s="137">
        <f t="shared" si="0"/>
        <v>87757.3131094258</v>
      </c>
      <c r="E39" s="111">
        <v>30000</v>
      </c>
      <c r="F39" s="56">
        <v>39999</v>
      </c>
      <c r="G39" s="56">
        <v>40000</v>
      </c>
      <c r="H39" s="79">
        <v>30000</v>
      </c>
      <c r="I39" s="79">
        <v>39999</v>
      </c>
      <c r="J39" s="79">
        <v>40000</v>
      </c>
      <c r="K39" s="79">
        <v>84999</v>
      </c>
      <c r="L39" s="79">
        <v>85000</v>
      </c>
      <c r="M39" s="268">
        <f t="shared" si="5"/>
        <v>245614.03508771939</v>
      </c>
      <c r="N39" s="268">
        <f t="shared" si="6"/>
        <v>208771.9298245614</v>
      </c>
      <c r="O39" s="269">
        <f t="shared" si="1"/>
        <v>128104.5751633987</v>
      </c>
      <c r="P39" s="66">
        <f t="shared" si="2"/>
        <v>94685.99033816425</v>
      </c>
      <c r="Q39" s="12"/>
      <c r="U39" s="16"/>
    </row>
    <row r="40" spans="2:21" s="7" customFormat="1" ht="30" customHeight="1" hidden="1">
      <c r="B40" s="30">
        <f>'VE-Staffel'!H34</f>
        <v>290</v>
      </c>
      <c r="C40" s="137">
        <f>'VE-Staffel'!L34</f>
        <v>825</v>
      </c>
      <c r="D40" s="137">
        <f t="shared" si="0"/>
        <v>89382.44853737812</v>
      </c>
      <c r="E40" s="111">
        <v>30000</v>
      </c>
      <c r="F40" s="56">
        <v>39999</v>
      </c>
      <c r="G40" s="56">
        <v>40000</v>
      </c>
      <c r="H40" s="79">
        <v>30000</v>
      </c>
      <c r="I40" s="79">
        <v>39999</v>
      </c>
      <c r="J40" s="79">
        <v>40000</v>
      </c>
      <c r="K40" s="79">
        <v>84999</v>
      </c>
      <c r="L40" s="79">
        <v>85000</v>
      </c>
      <c r="M40" s="268">
        <f t="shared" si="5"/>
        <v>254385.9649122808</v>
      </c>
      <c r="N40" s="268">
        <f t="shared" si="6"/>
        <v>216228.0701754386</v>
      </c>
      <c r="O40" s="269">
        <f t="shared" si="1"/>
        <v>132679.73856209152</v>
      </c>
      <c r="P40" s="66">
        <f t="shared" si="2"/>
        <v>98067.63285024154</v>
      </c>
      <c r="Q40" s="12"/>
      <c r="U40" s="16"/>
    </row>
    <row r="41" spans="2:21" s="7" customFormat="1" ht="2.25" customHeight="1" thickBot="1">
      <c r="B41" s="351">
        <f>'VE-Staffel'!H35</f>
        <v>300</v>
      </c>
      <c r="C41" s="352">
        <f>'VE-Staffel'!L35</f>
        <v>840</v>
      </c>
      <c r="D41" s="352">
        <f t="shared" si="0"/>
        <v>91007.58396533044</v>
      </c>
      <c r="E41" s="353">
        <v>30000</v>
      </c>
      <c r="F41" s="353">
        <v>39999</v>
      </c>
      <c r="G41" s="353">
        <v>40000</v>
      </c>
      <c r="H41" s="354">
        <v>30000</v>
      </c>
      <c r="I41" s="354">
        <v>39999</v>
      </c>
      <c r="J41" s="354">
        <v>40000</v>
      </c>
      <c r="K41" s="354">
        <v>84999</v>
      </c>
      <c r="L41" s="354">
        <v>85000</v>
      </c>
      <c r="M41" s="355">
        <f t="shared" si="5"/>
        <v>263157.8947368422</v>
      </c>
      <c r="N41" s="355">
        <f t="shared" si="6"/>
        <v>223684.21052631582</v>
      </c>
      <c r="O41" s="356">
        <f t="shared" si="1"/>
        <v>137254.9019607843</v>
      </c>
      <c r="P41" s="357">
        <f t="shared" si="2"/>
        <v>101449.27536231885</v>
      </c>
      <c r="Q41" s="12"/>
      <c r="U41" s="16"/>
    </row>
    <row r="42" spans="2:17" s="7" customFormat="1" ht="45" customHeight="1" thickBot="1">
      <c r="B42" s="12"/>
      <c r="C42" s="12"/>
      <c r="D42" s="12"/>
      <c r="E42" s="20"/>
      <c r="F42" s="105"/>
      <c r="G42" s="13"/>
      <c r="H42" s="13"/>
      <c r="I42" s="13"/>
      <c r="J42" s="13"/>
      <c r="K42" s="13"/>
      <c r="L42" s="13"/>
      <c r="M42" s="14"/>
      <c r="N42" s="14"/>
      <c r="O42" s="14"/>
      <c r="P42" s="18"/>
      <c r="Q42" s="11"/>
    </row>
    <row r="43" spans="2:19" s="7" customFormat="1" ht="30" customHeight="1">
      <c r="B43" s="82" t="s">
        <v>23</v>
      </c>
      <c r="C43" s="83"/>
      <c r="D43" s="84" t="s">
        <v>63</v>
      </c>
      <c r="E43" s="83"/>
      <c r="F43" s="83"/>
      <c r="G43" s="83"/>
      <c r="H43" s="83"/>
      <c r="I43" s="83"/>
      <c r="J43" s="83"/>
      <c r="K43" s="83"/>
      <c r="L43" s="83"/>
      <c r="M43" s="83"/>
      <c r="N43" s="83"/>
      <c r="O43" s="86">
        <v>0.0013</v>
      </c>
      <c r="P43" s="87" t="s">
        <v>10</v>
      </c>
      <c r="Q43" s="11"/>
      <c r="R43" s="19"/>
      <c r="S43" s="19"/>
    </row>
    <row r="44" spans="2:17" s="7" customFormat="1" ht="30" customHeight="1">
      <c r="B44" s="31" t="s">
        <v>11</v>
      </c>
      <c r="C44" s="32"/>
      <c r="D44" s="32"/>
      <c r="E44" s="33"/>
      <c r="F44" s="33"/>
      <c r="G44" s="33"/>
      <c r="H44" s="33"/>
      <c r="I44" s="33"/>
      <c r="J44" s="33"/>
      <c r="K44" s="33"/>
      <c r="L44" s="33"/>
      <c r="M44" s="32"/>
      <c r="N44" s="32"/>
      <c r="O44" s="34">
        <v>7.1</v>
      </c>
      <c r="P44" s="35"/>
      <c r="Q44" s="11"/>
    </row>
    <row r="45" spans="2:23" s="7" customFormat="1" ht="30" customHeight="1">
      <c r="B45" s="88" t="s">
        <v>47</v>
      </c>
      <c r="C45" s="89"/>
      <c r="D45" s="89"/>
      <c r="E45" s="90"/>
      <c r="F45" s="90"/>
      <c r="G45" s="90"/>
      <c r="H45" s="90"/>
      <c r="I45" s="90"/>
      <c r="J45" s="90"/>
      <c r="K45" s="90"/>
      <c r="L45" s="90"/>
      <c r="M45" s="89"/>
      <c r="N45" s="89"/>
      <c r="O45" s="93">
        <v>0.38</v>
      </c>
      <c r="P45" s="92" t="s">
        <v>12</v>
      </c>
      <c r="Q45" s="11"/>
      <c r="T45" s="39"/>
      <c r="U45" s="39"/>
      <c r="W45" s="39"/>
    </row>
    <row r="46" spans="2:22" s="7" customFormat="1" ht="30" customHeight="1">
      <c r="B46" s="88" t="s">
        <v>48</v>
      </c>
      <c r="C46" s="89"/>
      <c r="D46" s="89"/>
      <c r="E46" s="90"/>
      <c r="F46" s="90"/>
      <c r="G46" s="90"/>
      <c r="H46" s="90"/>
      <c r="I46" s="90"/>
      <c r="J46" s="90"/>
      <c r="K46" s="90"/>
      <c r="L46" s="90"/>
      <c r="M46" s="89"/>
      <c r="N46" s="89"/>
      <c r="O46" s="93">
        <f>32.3/100</f>
        <v>0.32299999999999995</v>
      </c>
      <c r="P46" s="92" t="s">
        <v>12</v>
      </c>
      <c r="Q46" s="11"/>
      <c r="T46" s="39"/>
      <c r="U46" s="39"/>
      <c r="V46" s="39"/>
    </row>
    <row r="47" spans="2:23" s="7" customFormat="1" ht="30" customHeight="1">
      <c r="B47" s="94" t="s">
        <v>128</v>
      </c>
      <c r="C47" s="95"/>
      <c r="D47" s="95"/>
      <c r="E47" s="96"/>
      <c r="F47" s="96"/>
      <c r="G47" s="96"/>
      <c r="H47" s="96"/>
      <c r="I47" s="96"/>
      <c r="J47" s="96"/>
      <c r="K47" s="96"/>
      <c r="L47" s="96"/>
      <c r="M47" s="95"/>
      <c r="N47" s="95"/>
      <c r="O47" s="371">
        <f>20.7/100</f>
        <v>0.207</v>
      </c>
      <c r="P47" s="98" t="s">
        <v>12</v>
      </c>
      <c r="Q47" s="11"/>
      <c r="T47" s="39"/>
      <c r="U47" s="39"/>
      <c r="W47" s="39"/>
    </row>
    <row r="48" spans="2:17" s="7" customFormat="1" ht="30" customHeight="1">
      <c r="B48" s="94" t="s">
        <v>129</v>
      </c>
      <c r="C48" s="95"/>
      <c r="D48" s="95"/>
      <c r="E48" s="96"/>
      <c r="F48" s="96"/>
      <c r="G48" s="96"/>
      <c r="H48" s="96"/>
      <c r="I48" s="96"/>
      <c r="J48" s="96"/>
      <c r="K48" s="96"/>
      <c r="L48" s="96"/>
      <c r="M48" s="95"/>
      <c r="N48" s="95"/>
      <c r="O48" s="371">
        <f>15.3/100</f>
        <v>0.153</v>
      </c>
      <c r="P48" s="98" t="s">
        <v>12</v>
      </c>
      <c r="Q48" s="11"/>
    </row>
    <row r="49" spans="2:17" s="304" customFormat="1" ht="30" customHeight="1">
      <c r="B49" s="88" t="s">
        <v>130</v>
      </c>
      <c r="C49" s="89"/>
      <c r="D49" s="89"/>
      <c r="E49" s="90"/>
      <c r="F49" s="90"/>
      <c r="G49" s="90"/>
      <c r="H49" s="90"/>
      <c r="I49" s="90"/>
      <c r="J49" s="90"/>
      <c r="K49" s="90"/>
      <c r="L49" s="90"/>
      <c r="M49" s="89"/>
      <c r="N49" s="89"/>
      <c r="O49" s="300">
        <v>0.6</v>
      </c>
      <c r="P49" s="92"/>
      <c r="Q49" s="303"/>
    </row>
    <row r="50" spans="2:17" s="304" customFormat="1" ht="30" customHeight="1">
      <c r="B50" s="88" t="s">
        <v>37</v>
      </c>
      <c r="C50" s="89"/>
      <c r="D50" s="89"/>
      <c r="E50" s="90"/>
      <c r="F50" s="90"/>
      <c r="G50" s="90"/>
      <c r="H50" s="90"/>
      <c r="I50" s="90"/>
      <c r="J50" s="90"/>
      <c r="K50" s="90"/>
      <c r="L50" s="90"/>
      <c r="M50" s="89"/>
      <c r="N50" s="89"/>
      <c r="O50" s="91">
        <v>170</v>
      </c>
      <c r="P50" s="92" t="s">
        <v>44</v>
      </c>
      <c r="Q50" s="303"/>
    </row>
    <row r="51" spans="2:17" s="304" customFormat="1" ht="30" customHeight="1">
      <c r="B51" s="88" t="s">
        <v>38</v>
      </c>
      <c r="C51" s="89"/>
      <c r="D51" s="89"/>
      <c r="E51" s="90"/>
      <c r="F51" s="90"/>
      <c r="G51" s="90"/>
      <c r="H51" s="90"/>
      <c r="I51" s="90"/>
      <c r="J51" s="90"/>
      <c r="K51" s="90"/>
      <c r="L51" s="90"/>
      <c r="M51" s="89"/>
      <c r="N51" s="89"/>
      <c r="O51" s="370">
        <f>O50/O49</f>
        <v>283.33333333333337</v>
      </c>
      <c r="P51" s="92" t="s">
        <v>44</v>
      </c>
      <c r="Q51" s="303"/>
    </row>
    <row r="52" spans="2:17" s="312" customFormat="1" ht="30" customHeight="1" thickBot="1">
      <c r="B52" s="307" t="s">
        <v>259</v>
      </c>
      <c r="C52" s="308"/>
      <c r="D52" s="308"/>
      <c r="E52" s="309"/>
      <c r="F52" s="309"/>
      <c r="G52" s="309"/>
      <c r="H52" s="309"/>
      <c r="I52" s="309"/>
      <c r="J52" s="309"/>
      <c r="K52" s="309"/>
      <c r="L52" s="309"/>
      <c r="M52" s="308"/>
      <c r="N52" s="308"/>
      <c r="O52" s="310">
        <v>70</v>
      </c>
      <c r="P52" s="282" t="s">
        <v>12</v>
      </c>
      <c r="Q52" s="311"/>
    </row>
    <row r="53" spans="2:16" ht="22.5">
      <c r="B53" s="38"/>
      <c r="C53" s="38"/>
      <c r="D53" s="38"/>
      <c r="E53" s="38"/>
      <c r="F53" s="38"/>
      <c r="G53" s="38"/>
      <c r="H53" s="38"/>
      <c r="I53" s="38"/>
      <c r="J53" s="38"/>
      <c r="K53" s="38"/>
      <c r="L53" s="38"/>
      <c r="M53" s="38"/>
      <c r="N53" s="38"/>
      <c r="O53" s="38"/>
      <c r="P53" s="38"/>
    </row>
    <row r="54" ht="15">
      <c r="P54" s="17"/>
    </row>
    <row r="55" spans="2:3" ht="22.5">
      <c r="B55" s="285"/>
      <c r="C55" s="53"/>
    </row>
    <row r="56" spans="2:3" ht="22.5">
      <c r="B56" s="285"/>
      <c r="C56" s="53"/>
    </row>
    <row r="59" spans="2:3" ht="22.5">
      <c r="B59" s="285"/>
      <c r="C59" s="53"/>
    </row>
  </sheetData>
  <sheetProtection sheet="1" objects="1" scenarios="1"/>
  <mergeCells count="8">
    <mergeCell ref="E5:G6"/>
    <mergeCell ref="E9:F9"/>
    <mergeCell ref="H9:I9"/>
    <mergeCell ref="J9:K9"/>
    <mergeCell ref="H5:L6"/>
    <mergeCell ref="E7:E8"/>
    <mergeCell ref="F7:F8"/>
    <mergeCell ref="G7:G8"/>
  </mergeCells>
  <printOptions/>
  <pageMargins left="0.787401575" right="0.787401575" top="0.984251969" bottom="0.984251969" header="0.4921259845" footer="0.4921259845"/>
  <pageSetup horizontalDpi="1200" verticalDpi="1200" orientation="landscape" paperSize="9" scale="35" r:id="rId2"/>
  <headerFooter alignWithMargins="0">
    <oddFooter>&amp;L&amp;9LEL Schwäbisch Gmünd, Abt. II&amp;C&amp;10&amp;F
&amp;A&amp;R&amp;10&amp;D</oddFooter>
  </headerFooter>
  <drawing r:id="rId1"/>
</worksheet>
</file>

<file path=xl/worksheets/sheet6.xml><?xml version="1.0" encoding="utf-8"?>
<worksheet xmlns="http://schemas.openxmlformats.org/spreadsheetml/2006/main" xmlns:r="http://schemas.openxmlformats.org/officeDocument/2006/relationships">
  <dimension ref="B3:J30"/>
  <sheetViews>
    <sheetView showGridLines="0" zoomScaleSheetLayoutView="100" zoomScalePageLayoutView="0" workbookViewId="0" topLeftCell="A1">
      <selection activeCell="K21" sqref="K21"/>
    </sheetView>
  </sheetViews>
  <sheetFormatPr defaultColWidth="8.88671875" defaultRowHeight="15"/>
  <cols>
    <col min="1" max="1" width="1.88671875" style="177" customWidth="1"/>
    <col min="2" max="2" width="0.88671875" style="177" customWidth="1"/>
    <col min="3" max="3" width="5.10546875" style="177" customWidth="1"/>
    <col min="4" max="4" width="30.6640625" style="177" customWidth="1"/>
    <col min="5" max="5" width="5.4453125" style="177" customWidth="1"/>
    <col min="6" max="6" width="2.77734375" style="177" bestFit="1" customWidth="1"/>
    <col min="7" max="7" width="0.9921875" style="177" customWidth="1"/>
    <col min="8" max="8" width="0.88671875" style="177" customWidth="1"/>
    <col min="9" max="9" width="5.6640625" style="177" bestFit="1" customWidth="1"/>
    <col min="10" max="16384" width="8.88671875" style="177" customWidth="1"/>
  </cols>
  <sheetData>
    <row r="1" ht="8.25" customHeight="1"/>
    <row r="2" ht="13.5" thickBot="1"/>
    <row r="3" spans="2:8" s="192" customFormat="1" ht="18" customHeight="1" thickBot="1">
      <c r="B3" s="545" t="s">
        <v>74</v>
      </c>
      <c r="C3" s="546"/>
      <c r="D3" s="546"/>
      <c r="E3" s="546"/>
      <c r="F3" s="546"/>
      <c r="G3" s="547"/>
      <c r="H3" s="197"/>
    </row>
    <row r="4" spans="7:8" ht="13.5" thickBot="1">
      <c r="G4" s="178"/>
      <c r="H4" s="178"/>
    </row>
    <row r="5" spans="2:8" ht="4.5" customHeight="1">
      <c r="B5" s="181"/>
      <c r="C5" s="182"/>
      <c r="D5" s="182"/>
      <c r="E5" s="182"/>
      <c r="F5" s="182"/>
      <c r="G5" s="183"/>
      <c r="H5" s="178"/>
    </row>
    <row r="6" spans="2:8" s="192" customFormat="1" ht="18" customHeight="1">
      <c r="B6" s="193"/>
      <c r="C6" s="194" t="s">
        <v>157</v>
      </c>
      <c r="D6" s="195"/>
      <c r="E6" s="195"/>
      <c r="F6" s="195"/>
      <c r="G6" s="196"/>
      <c r="H6" s="197"/>
    </row>
    <row r="7" spans="2:8" ht="25.5">
      <c r="B7" s="184"/>
      <c r="C7" s="497" t="s">
        <v>122</v>
      </c>
      <c r="D7" s="187" t="s">
        <v>68</v>
      </c>
      <c r="E7" s="185">
        <v>0.02</v>
      </c>
      <c r="F7" s="185" t="s">
        <v>8</v>
      </c>
      <c r="G7" s="186"/>
      <c r="H7" s="178"/>
    </row>
    <row r="8" spans="2:8" ht="12.75">
      <c r="B8" s="184"/>
      <c r="C8" s="496" t="s">
        <v>122</v>
      </c>
      <c r="D8" s="198" t="s">
        <v>69</v>
      </c>
      <c r="E8" s="185">
        <v>0.0183</v>
      </c>
      <c r="F8" s="185" t="s">
        <v>8</v>
      </c>
      <c r="G8" s="186"/>
      <c r="H8" s="178"/>
    </row>
    <row r="9" spans="2:8" s="192" customFormat="1" ht="18" customHeight="1">
      <c r="B9" s="193"/>
      <c r="C9" s="194" t="s">
        <v>160</v>
      </c>
      <c r="D9" s="195"/>
      <c r="E9" s="195"/>
      <c r="F9" s="195"/>
      <c r="G9" s="196"/>
      <c r="H9" s="197"/>
    </row>
    <row r="10" spans="2:8" ht="12.75">
      <c r="B10" s="184"/>
      <c r="C10" s="496" t="s">
        <v>122</v>
      </c>
      <c r="D10" s="198" t="s">
        <v>76</v>
      </c>
      <c r="E10" s="185">
        <v>0.0017</v>
      </c>
      <c r="F10" s="185" t="s">
        <v>8</v>
      </c>
      <c r="G10" s="186"/>
      <c r="H10" s="178"/>
    </row>
    <row r="11" spans="2:8" ht="12.75">
      <c r="B11" s="184"/>
      <c r="C11" s="496" t="s">
        <v>122</v>
      </c>
      <c r="D11" s="185" t="s">
        <v>70</v>
      </c>
      <c r="E11" s="185">
        <v>0.0013</v>
      </c>
      <c r="F11" s="185" t="s">
        <v>8</v>
      </c>
      <c r="G11" s="186"/>
      <c r="H11" s="178"/>
    </row>
    <row r="12" spans="2:8" s="192" customFormat="1" ht="18" customHeight="1">
      <c r="B12" s="193"/>
      <c r="C12" s="194" t="s">
        <v>161</v>
      </c>
      <c r="D12" s="195"/>
      <c r="E12" s="195"/>
      <c r="F12" s="195"/>
      <c r="G12" s="196"/>
      <c r="H12" s="197"/>
    </row>
    <row r="13" spans="2:8" ht="12.75">
      <c r="B13" s="184"/>
      <c r="C13" s="496" t="s">
        <v>122</v>
      </c>
      <c r="D13" s="185" t="s">
        <v>71</v>
      </c>
      <c r="E13" s="185">
        <v>0.0017</v>
      </c>
      <c r="F13" s="185" t="s">
        <v>8</v>
      </c>
      <c r="G13" s="186"/>
      <c r="H13" s="178"/>
    </row>
    <row r="14" spans="2:8" s="192" customFormat="1" ht="18" customHeight="1">
      <c r="B14" s="193"/>
      <c r="C14" s="194" t="s">
        <v>162</v>
      </c>
      <c r="D14" s="195"/>
      <c r="E14" s="195"/>
      <c r="F14" s="195"/>
      <c r="G14" s="196"/>
      <c r="H14" s="197"/>
    </row>
    <row r="15" spans="2:8" ht="12.75">
      <c r="B15" s="184"/>
      <c r="C15" s="496" t="s">
        <v>122</v>
      </c>
      <c r="D15" s="185" t="s">
        <v>72</v>
      </c>
      <c r="E15" s="185">
        <v>0.0067</v>
      </c>
      <c r="F15" s="185" t="s">
        <v>8</v>
      </c>
      <c r="G15" s="186"/>
      <c r="H15" s="178"/>
    </row>
    <row r="16" spans="2:8" ht="12.75">
      <c r="B16" s="184"/>
      <c r="C16" s="496" t="s">
        <v>122</v>
      </c>
      <c r="D16" s="185" t="s">
        <v>73</v>
      </c>
      <c r="E16" s="188">
        <v>0.005</v>
      </c>
      <c r="F16" s="185" t="s">
        <v>8</v>
      </c>
      <c r="G16" s="186"/>
      <c r="H16" s="178"/>
    </row>
    <row r="17" spans="2:8" ht="9" customHeight="1" thickBot="1">
      <c r="B17" s="189"/>
      <c r="C17" s="190"/>
      <c r="D17" s="190"/>
      <c r="E17" s="190"/>
      <c r="F17" s="190"/>
      <c r="G17" s="191"/>
      <c r="H17" s="178"/>
    </row>
    <row r="18" spans="4:10" ht="15">
      <c r="D18" s="179"/>
      <c r="E18" s="180"/>
      <c r="F18" s="180"/>
      <c r="G18" s="180"/>
      <c r="H18" s="180"/>
      <c r="I18" s="1"/>
      <c r="J18" s="1"/>
    </row>
    <row r="19" spans="3:10" ht="15">
      <c r="C19" s="405" t="s">
        <v>159</v>
      </c>
      <c r="D19" s="179"/>
      <c r="E19" s="180"/>
      <c r="F19" s="180"/>
      <c r="G19" s="180"/>
      <c r="H19" s="180"/>
      <c r="I19" s="1"/>
      <c r="J19" s="1"/>
    </row>
    <row r="20" spans="3:10" ht="15">
      <c r="C20" s="405" t="s">
        <v>158</v>
      </c>
      <c r="D20" s="179"/>
      <c r="E20" s="180"/>
      <c r="F20" s="180"/>
      <c r="G20" s="180"/>
      <c r="H20" s="180"/>
      <c r="I20" s="1"/>
      <c r="J20" s="1"/>
    </row>
    <row r="21" spans="2:10" s="199" customFormat="1" ht="33.75" customHeight="1">
      <c r="B21" s="548" t="s">
        <v>255</v>
      </c>
      <c r="C21" s="548"/>
      <c r="D21" s="548"/>
      <c r="E21" s="548"/>
      <c r="F21" s="548"/>
      <c r="G21" s="548"/>
      <c r="H21" s="200"/>
      <c r="I21" s="201"/>
      <c r="J21" s="201"/>
    </row>
    <row r="22" spans="3:10" ht="15">
      <c r="C22" s="178"/>
      <c r="D22" s="180"/>
      <c r="E22" s="180"/>
      <c r="F22" s="180"/>
      <c r="G22" s="180"/>
      <c r="H22" s="180"/>
      <c r="I22" s="1"/>
      <c r="J22" s="1"/>
    </row>
    <row r="23" spans="3:10" ht="15">
      <c r="C23" s="178"/>
      <c r="D23" s="180"/>
      <c r="E23" s="180"/>
      <c r="F23" s="180"/>
      <c r="G23" s="180"/>
      <c r="H23" s="180"/>
      <c r="I23" s="1"/>
      <c r="J23" s="1"/>
    </row>
    <row r="24" spans="3:10" ht="15">
      <c r="C24" s="178"/>
      <c r="D24" s="180"/>
      <c r="E24" s="180"/>
      <c r="F24" s="180"/>
      <c r="G24" s="180"/>
      <c r="H24" s="180"/>
      <c r="I24" s="1"/>
      <c r="J24" s="1"/>
    </row>
    <row r="25" spans="3:10" ht="15">
      <c r="C25" s="178"/>
      <c r="D25" s="180"/>
      <c r="E25" s="180"/>
      <c r="F25" s="180"/>
      <c r="G25" s="180"/>
      <c r="H25" s="180"/>
      <c r="I25" s="1"/>
      <c r="J25" s="1"/>
    </row>
    <row r="26" spans="3:10" ht="15">
      <c r="C26" s="178"/>
      <c r="D26" s="180"/>
      <c r="E26" s="180"/>
      <c r="F26" s="180"/>
      <c r="G26" s="180"/>
      <c r="H26" s="180"/>
      <c r="I26" s="1"/>
      <c r="J26" s="1"/>
    </row>
    <row r="27" spans="3:10" ht="15">
      <c r="C27" s="178"/>
      <c r="D27" s="180"/>
      <c r="E27" s="180"/>
      <c r="F27" s="180"/>
      <c r="G27" s="180"/>
      <c r="H27" s="180"/>
      <c r="I27" s="1"/>
      <c r="J27" s="1"/>
    </row>
    <row r="28" spans="3:10" ht="15">
      <c r="C28" s="178"/>
      <c r="D28" s="180"/>
      <c r="E28" s="180"/>
      <c r="F28" s="180"/>
      <c r="G28" s="180"/>
      <c r="H28" s="180"/>
      <c r="I28" s="1"/>
      <c r="J28" s="1"/>
    </row>
    <row r="29" spans="3:10" ht="15">
      <c r="C29" s="178"/>
      <c r="D29" s="180"/>
      <c r="E29" s="180"/>
      <c r="F29" s="180"/>
      <c r="G29" s="180"/>
      <c r="H29" s="180"/>
      <c r="I29" s="1"/>
      <c r="J29" s="1"/>
    </row>
    <row r="30" spans="4:10" ht="15">
      <c r="D30" s="1"/>
      <c r="E30" s="1"/>
      <c r="F30" s="1"/>
      <c r="G30" s="1"/>
      <c r="H30" s="1"/>
      <c r="I30" s="1"/>
      <c r="J30" s="1"/>
    </row>
  </sheetData>
  <sheetProtection sheet="1" objects="1" scenarios="1"/>
  <mergeCells count="2">
    <mergeCell ref="B3:G3"/>
    <mergeCell ref="B21:G21"/>
  </mergeCells>
  <printOptions/>
  <pageMargins left="0.787401575" right="0.787401575" top="0.984251969" bottom="0.984251969" header="0.4921259845" footer="0.4921259845"/>
  <pageSetup horizontalDpi="1200" verticalDpi="1200" orientation="portrait" paperSize="9" scale="125" r:id="rId1"/>
  <headerFooter alignWithMargins="0">
    <oddFooter>&amp;L&amp;9LEL Schwäbisch Gmünd, Abt. II&amp;C&amp;10&amp;F
&amp;A&amp;R&amp;10&amp;D</oddFooter>
  </headerFooter>
</worksheet>
</file>

<file path=xl/worksheets/sheet7.xml><?xml version="1.0" encoding="utf-8"?>
<worksheet xmlns="http://schemas.openxmlformats.org/spreadsheetml/2006/main" xmlns:r="http://schemas.openxmlformats.org/officeDocument/2006/relationships">
  <dimension ref="B4:K48"/>
  <sheetViews>
    <sheetView showGridLines="0" zoomScaleSheetLayoutView="100" zoomScalePageLayoutView="0" workbookViewId="0" topLeftCell="A1">
      <pane xSplit="2" topLeftCell="C1" activePane="topRight" state="frozen"/>
      <selection pane="topLeft" activeCell="K21" sqref="K21"/>
      <selection pane="topRight" activeCell="K21" sqref="K21"/>
    </sheetView>
  </sheetViews>
  <sheetFormatPr defaultColWidth="8.88671875" defaultRowHeight="15"/>
  <cols>
    <col min="1" max="1" width="0.9921875" style="177" customWidth="1"/>
    <col min="2" max="2" width="8.21484375" style="177" customWidth="1"/>
    <col min="3" max="3" width="10.10546875" style="177" customWidth="1"/>
    <col min="4" max="4" width="8.88671875" style="177" customWidth="1"/>
    <col min="5" max="5" width="9.99609375" style="177" bestFit="1" customWidth="1"/>
    <col min="6" max="6" width="9.21484375" style="177" customWidth="1"/>
    <col min="7" max="7" width="9.99609375" style="177" bestFit="1" customWidth="1"/>
    <col min="8" max="8" width="9.21484375" style="177" bestFit="1" customWidth="1"/>
    <col min="9" max="9" width="10.4453125" style="177" customWidth="1"/>
    <col min="10" max="11" width="8.88671875" style="177" customWidth="1"/>
    <col min="12" max="12" width="0.55078125" style="177" customWidth="1"/>
    <col min="13" max="16384" width="8.88671875" style="177" customWidth="1"/>
  </cols>
  <sheetData>
    <row r="1" ht="4.5" customHeight="1"/>
    <row r="2" ht="12.75" hidden="1"/>
    <row r="3" ht="13.5" thickBot="1"/>
    <row r="4" spans="2:11" ht="24" thickBot="1">
      <c r="B4" s="435" t="s">
        <v>168</v>
      </c>
      <c r="C4" s="436"/>
      <c r="D4" s="436"/>
      <c r="E4" s="436"/>
      <c r="F4" s="436"/>
      <c r="G4" s="436"/>
      <c r="H4" s="436"/>
      <c r="I4" s="436"/>
      <c r="J4" s="436"/>
      <c r="K4" s="437"/>
    </row>
    <row r="5" ht="13.5" thickBot="1"/>
    <row r="6" spans="2:11" ht="19.5" customHeight="1" thickBot="1">
      <c r="B6" s="552"/>
      <c r="C6" s="555" t="s">
        <v>75</v>
      </c>
      <c r="D6" s="556"/>
      <c r="E6" s="555" t="s">
        <v>53</v>
      </c>
      <c r="F6" s="556"/>
      <c r="G6" s="555" t="s">
        <v>54</v>
      </c>
      <c r="H6" s="556"/>
      <c r="I6" s="557" t="s">
        <v>167</v>
      </c>
      <c r="J6" s="556"/>
      <c r="K6" s="549"/>
    </row>
    <row r="7" spans="2:11" ht="38.25" customHeight="1">
      <c r="B7" s="553"/>
      <c r="C7" s="558" t="s">
        <v>80</v>
      </c>
      <c r="D7" s="559"/>
      <c r="E7" s="558" t="s">
        <v>163</v>
      </c>
      <c r="F7" s="559"/>
      <c r="G7" s="558" t="s">
        <v>164</v>
      </c>
      <c r="H7" s="559"/>
      <c r="I7" s="558" t="s">
        <v>165</v>
      </c>
      <c r="J7" s="559"/>
      <c r="K7" s="550"/>
    </row>
    <row r="8" spans="2:11" ht="12.75">
      <c r="B8" s="553"/>
      <c r="C8" s="560" t="s">
        <v>84</v>
      </c>
      <c r="D8" s="561"/>
      <c r="E8" s="560" t="s">
        <v>84</v>
      </c>
      <c r="F8" s="561"/>
      <c r="G8" s="560" t="s">
        <v>84</v>
      </c>
      <c r="H8" s="561"/>
      <c r="I8" s="562" t="s">
        <v>84</v>
      </c>
      <c r="J8" s="563"/>
      <c r="K8" s="550"/>
    </row>
    <row r="9" spans="2:11" ht="12.75">
      <c r="B9" s="554"/>
      <c r="C9" s="407" t="s">
        <v>85</v>
      </c>
      <c r="D9" s="498" t="s">
        <v>258</v>
      </c>
      <c r="E9" s="407" t="s">
        <v>85</v>
      </c>
      <c r="F9" s="498" t="s">
        <v>258</v>
      </c>
      <c r="G9" s="407" t="s">
        <v>85</v>
      </c>
      <c r="H9" s="498" t="s">
        <v>258</v>
      </c>
      <c r="I9" s="422" t="s">
        <v>85</v>
      </c>
      <c r="J9" s="498" t="s">
        <v>258</v>
      </c>
      <c r="K9" s="551"/>
    </row>
    <row r="10" spans="2:11" ht="12.75">
      <c r="B10" s="424" t="s">
        <v>87</v>
      </c>
      <c r="C10" s="408">
        <v>2.4</v>
      </c>
      <c r="D10" s="409">
        <v>2.4</v>
      </c>
      <c r="E10" s="408">
        <v>4.84</v>
      </c>
      <c r="F10" s="409">
        <v>4.84</v>
      </c>
      <c r="G10" s="408">
        <v>5.04</v>
      </c>
      <c r="H10" s="409">
        <v>5.04</v>
      </c>
      <c r="I10" s="408">
        <v>0.8</v>
      </c>
      <c r="J10" s="423">
        <v>0.8</v>
      </c>
      <c r="K10" s="425" t="s">
        <v>87</v>
      </c>
    </row>
    <row r="11" spans="2:11" ht="12.75">
      <c r="B11" s="426" t="s">
        <v>88</v>
      </c>
      <c r="C11" s="410">
        <v>68.9</v>
      </c>
      <c r="D11" s="411">
        <v>66.1</v>
      </c>
      <c r="E11" s="410">
        <v>207.6</v>
      </c>
      <c r="F11" s="411">
        <v>194.2</v>
      </c>
      <c r="G11" s="410">
        <v>153.2</v>
      </c>
      <c r="H11" s="411">
        <v>144.8</v>
      </c>
      <c r="I11" s="410">
        <v>38</v>
      </c>
      <c r="J11" s="411">
        <v>32.3</v>
      </c>
      <c r="K11" s="427" t="s">
        <v>88</v>
      </c>
    </row>
    <row r="12" spans="2:11" ht="12.75">
      <c r="B12" s="428" t="s">
        <v>89</v>
      </c>
      <c r="C12" s="408">
        <v>41.8</v>
      </c>
      <c r="D12" s="409">
        <v>29.8</v>
      </c>
      <c r="E12" s="408">
        <v>138.71</v>
      </c>
      <c r="F12" s="409">
        <v>74.48</v>
      </c>
      <c r="G12" s="408">
        <v>91.53</v>
      </c>
      <c r="H12" s="409">
        <v>53.51</v>
      </c>
      <c r="I12" s="408">
        <v>20.7</v>
      </c>
      <c r="J12" s="409">
        <v>15.3</v>
      </c>
      <c r="K12" s="425" t="s">
        <v>89</v>
      </c>
    </row>
    <row r="13" spans="2:11" ht="12.75">
      <c r="B13" s="426" t="s">
        <v>90</v>
      </c>
      <c r="C13" s="410">
        <v>31.6</v>
      </c>
      <c r="D13" s="411">
        <v>31.6</v>
      </c>
      <c r="E13" s="410">
        <v>107.3</v>
      </c>
      <c r="F13" s="411">
        <v>107.3</v>
      </c>
      <c r="G13" s="410">
        <v>73.3</v>
      </c>
      <c r="H13" s="411">
        <v>73.3</v>
      </c>
      <c r="I13" s="410">
        <v>20.7</v>
      </c>
      <c r="J13" s="411">
        <v>20.7</v>
      </c>
      <c r="K13" s="427" t="s">
        <v>90</v>
      </c>
    </row>
    <row r="14" spans="2:11" ht="12.75">
      <c r="B14" s="230"/>
      <c r="C14" s="230"/>
      <c r="D14" s="231"/>
      <c r="E14" s="230"/>
      <c r="F14" s="231"/>
      <c r="G14" s="230"/>
      <c r="H14" s="231"/>
      <c r="I14" s="230"/>
      <c r="J14" s="231"/>
      <c r="K14" s="231"/>
    </row>
    <row r="15" spans="2:11" ht="12.75">
      <c r="B15" s="230"/>
      <c r="C15" s="566">
        <v>100</v>
      </c>
      <c r="D15" s="567"/>
      <c r="E15" s="566">
        <v>100</v>
      </c>
      <c r="F15" s="567"/>
      <c r="G15" s="566">
        <v>100</v>
      </c>
      <c r="H15" s="567"/>
      <c r="I15" s="566">
        <v>100</v>
      </c>
      <c r="J15" s="567"/>
      <c r="K15" s="433"/>
    </row>
    <row r="16" spans="2:11" ht="12.75">
      <c r="B16" s="230"/>
      <c r="C16" s="564" t="s">
        <v>91</v>
      </c>
      <c r="D16" s="565"/>
      <c r="E16" s="564" t="s">
        <v>91</v>
      </c>
      <c r="F16" s="565"/>
      <c r="G16" s="564" t="s">
        <v>91</v>
      </c>
      <c r="H16" s="565"/>
      <c r="I16" s="564" t="s">
        <v>91</v>
      </c>
      <c r="J16" s="565"/>
      <c r="K16" s="434"/>
    </row>
    <row r="17" spans="2:11" ht="12.75">
      <c r="B17" s="230"/>
      <c r="C17" s="422" t="s">
        <v>85</v>
      </c>
      <c r="D17" s="498" t="s">
        <v>258</v>
      </c>
      <c r="E17" s="422" t="s">
        <v>85</v>
      </c>
      <c r="F17" s="498" t="s">
        <v>258</v>
      </c>
      <c r="G17" s="422" t="s">
        <v>85</v>
      </c>
      <c r="H17" s="498" t="s">
        <v>258</v>
      </c>
      <c r="I17" s="422" t="s">
        <v>85</v>
      </c>
      <c r="J17" s="498" t="s">
        <v>258</v>
      </c>
      <c r="K17" s="427"/>
    </row>
    <row r="18" spans="2:11" ht="12.75">
      <c r="B18" s="429" t="s">
        <v>87</v>
      </c>
      <c r="C18" s="412"/>
      <c r="D18" s="413"/>
      <c r="E18" s="416">
        <v>2.2</v>
      </c>
      <c r="F18" s="417">
        <v>2.2</v>
      </c>
      <c r="G18" s="416">
        <v>1.8</v>
      </c>
      <c r="H18" s="417">
        <v>1.8</v>
      </c>
      <c r="I18" s="416">
        <v>0.11</v>
      </c>
      <c r="J18" s="417">
        <v>0.11</v>
      </c>
      <c r="K18" s="425" t="s">
        <v>87</v>
      </c>
    </row>
    <row r="19" spans="2:11" ht="12.75">
      <c r="B19" s="430" t="s">
        <v>88</v>
      </c>
      <c r="C19" s="230"/>
      <c r="D19" s="231"/>
      <c r="E19" s="418">
        <v>97.3</v>
      </c>
      <c r="F19" s="419">
        <v>91</v>
      </c>
      <c r="G19" s="418">
        <v>56.4</v>
      </c>
      <c r="H19" s="419">
        <v>53.3</v>
      </c>
      <c r="I19" s="418">
        <v>5.5</v>
      </c>
      <c r="J19" s="419">
        <v>4.7</v>
      </c>
      <c r="K19" s="427" t="s">
        <v>88</v>
      </c>
    </row>
    <row r="20" spans="2:11" ht="12.75">
      <c r="B20" s="429" t="s">
        <v>89</v>
      </c>
      <c r="C20" s="414"/>
      <c r="D20" s="415"/>
      <c r="E20" s="416">
        <v>65</v>
      </c>
      <c r="F20" s="417">
        <v>34.9</v>
      </c>
      <c r="G20" s="416">
        <v>33.7</v>
      </c>
      <c r="H20" s="417">
        <v>19.7</v>
      </c>
      <c r="I20" s="416">
        <v>3</v>
      </c>
      <c r="J20" s="417">
        <v>2.2</v>
      </c>
      <c r="K20" s="425" t="s">
        <v>89</v>
      </c>
    </row>
    <row r="21" spans="2:11" ht="13.5" thickBot="1">
      <c r="B21" s="431" t="s">
        <v>90</v>
      </c>
      <c r="C21" s="245"/>
      <c r="D21" s="246"/>
      <c r="E21" s="420">
        <v>50.3</v>
      </c>
      <c r="F21" s="421">
        <v>50.3</v>
      </c>
      <c r="G21" s="420">
        <v>27</v>
      </c>
      <c r="H21" s="421">
        <v>27</v>
      </c>
      <c r="I21" s="420">
        <v>3</v>
      </c>
      <c r="J21" s="421">
        <v>3</v>
      </c>
      <c r="K21" s="432" t="s">
        <v>90</v>
      </c>
    </row>
    <row r="22" spans="2:11" ht="12.75">
      <c r="B22" s="178"/>
      <c r="E22" s="178"/>
      <c r="F22" s="178"/>
      <c r="G22" s="178"/>
      <c r="H22" s="178"/>
      <c r="I22" s="178"/>
      <c r="J22" s="178"/>
      <c r="K22" s="178"/>
    </row>
    <row r="23" spans="2:11" ht="12.75">
      <c r="B23" s="178"/>
      <c r="E23" s="178"/>
      <c r="F23" s="178"/>
      <c r="G23" s="178"/>
      <c r="H23" s="178"/>
      <c r="I23" s="178"/>
      <c r="J23" s="178"/>
      <c r="K23" s="178"/>
    </row>
    <row r="24" ht="13.5" hidden="1" thickBot="1"/>
    <row r="25" spans="2:11" ht="24" hidden="1" thickBot="1">
      <c r="B25" s="224" t="s">
        <v>92</v>
      </c>
      <c r="C25" s="225"/>
      <c r="D25" s="225"/>
      <c r="E25" s="225" t="s">
        <v>78</v>
      </c>
      <c r="F25" s="225"/>
      <c r="G25" s="225"/>
      <c r="H25" s="225"/>
      <c r="I25" s="225"/>
      <c r="J25" s="225"/>
      <c r="K25" s="226"/>
    </row>
    <row r="26" spans="2:11" ht="12.75" hidden="1">
      <c r="B26" s="230"/>
      <c r="C26" s="178"/>
      <c r="D26" s="178"/>
      <c r="E26" s="178"/>
      <c r="F26" s="178"/>
      <c r="G26" s="178"/>
      <c r="H26" s="178"/>
      <c r="I26" s="178"/>
      <c r="J26" s="178"/>
      <c r="K26" s="231"/>
    </row>
    <row r="27" spans="2:11" ht="12.75" hidden="1">
      <c r="B27" s="568"/>
      <c r="C27" s="571" t="s">
        <v>75</v>
      </c>
      <c r="D27" s="572"/>
      <c r="E27" s="571" t="s">
        <v>53</v>
      </c>
      <c r="F27" s="572"/>
      <c r="G27" s="571" t="s">
        <v>54</v>
      </c>
      <c r="H27" s="572"/>
      <c r="I27" s="573" t="s">
        <v>79</v>
      </c>
      <c r="J27" s="574"/>
      <c r="K27" s="575"/>
    </row>
    <row r="28" spans="2:11" ht="12.75" hidden="1">
      <c r="B28" s="569"/>
      <c r="C28" s="573" t="s">
        <v>80</v>
      </c>
      <c r="D28" s="572"/>
      <c r="E28" s="573" t="s">
        <v>81</v>
      </c>
      <c r="F28" s="574"/>
      <c r="G28" s="573" t="s">
        <v>82</v>
      </c>
      <c r="H28" s="574"/>
      <c r="I28" s="573" t="s">
        <v>83</v>
      </c>
      <c r="J28" s="574"/>
      <c r="K28" s="576"/>
    </row>
    <row r="29" spans="2:11" ht="12.75" hidden="1">
      <c r="B29" s="569"/>
      <c r="C29" s="571" t="s">
        <v>84</v>
      </c>
      <c r="D29" s="572"/>
      <c r="E29" s="571" t="s">
        <v>84</v>
      </c>
      <c r="F29" s="572"/>
      <c r="G29" s="571" t="s">
        <v>84</v>
      </c>
      <c r="H29" s="572"/>
      <c r="I29" s="573" t="s">
        <v>84</v>
      </c>
      <c r="J29" s="574"/>
      <c r="K29" s="576"/>
    </row>
    <row r="30" spans="2:11" ht="12.75" hidden="1">
      <c r="B30" s="570"/>
      <c r="C30" s="227" t="s">
        <v>85</v>
      </c>
      <c r="D30" s="228" t="s">
        <v>86</v>
      </c>
      <c r="E30" s="227" t="s">
        <v>85</v>
      </c>
      <c r="F30" s="228" t="s">
        <v>86</v>
      </c>
      <c r="G30" s="227" t="s">
        <v>85</v>
      </c>
      <c r="H30" s="228" t="s">
        <v>86</v>
      </c>
      <c r="I30" s="228" t="s">
        <v>85</v>
      </c>
      <c r="J30" s="228" t="s">
        <v>86</v>
      </c>
      <c r="K30" s="577"/>
    </row>
    <row r="31" spans="2:11" ht="12.75" hidden="1">
      <c r="B31" s="232" t="s">
        <v>87</v>
      </c>
      <c r="C31" s="228">
        <f aca="true" t="shared" si="0" ref="C31:J32">C10*0.6</f>
        <v>1.44</v>
      </c>
      <c r="D31" s="228">
        <f t="shared" si="0"/>
        <v>1.44</v>
      </c>
      <c r="E31" s="228">
        <f t="shared" si="0"/>
        <v>2.904</v>
      </c>
      <c r="F31" s="228">
        <f t="shared" si="0"/>
        <v>2.904</v>
      </c>
      <c r="G31" s="228">
        <f t="shared" si="0"/>
        <v>3.024</v>
      </c>
      <c r="H31" s="228">
        <f t="shared" si="0"/>
        <v>3.024</v>
      </c>
      <c r="I31" s="228">
        <f t="shared" si="0"/>
        <v>0.48</v>
      </c>
      <c r="J31" s="228">
        <f t="shared" si="0"/>
        <v>0.48</v>
      </c>
      <c r="K31" s="233" t="s">
        <v>87</v>
      </c>
    </row>
    <row r="32" spans="2:11" ht="12.75" hidden="1">
      <c r="B32" s="232" t="s">
        <v>88</v>
      </c>
      <c r="C32" s="228">
        <f t="shared" si="0"/>
        <v>41.34</v>
      </c>
      <c r="D32" s="228">
        <f t="shared" si="0"/>
        <v>39.66</v>
      </c>
      <c r="E32" s="228">
        <f t="shared" si="0"/>
        <v>124.55999999999999</v>
      </c>
      <c r="F32" s="228">
        <f t="shared" si="0"/>
        <v>116.51999999999998</v>
      </c>
      <c r="G32" s="228">
        <f t="shared" si="0"/>
        <v>91.91999999999999</v>
      </c>
      <c r="H32" s="228">
        <f t="shared" si="0"/>
        <v>86.88000000000001</v>
      </c>
      <c r="I32" s="228">
        <f t="shared" si="0"/>
        <v>22.8</v>
      </c>
      <c r="J32" s="228">
        <f t="shared" si="0"/>
        <v>19.38</v>
      </c>
      <c r="K32" s="233" t="s">
        <v>88</v>
      </c>
    </row>
    <row r="33" spans="2:11" ht="12.75" hidden="1">
      <c r="B33" s="232" t="s">
        <v>89</v>
      </c>
      <c r="C33" s="228"/>
      <c r="D33" s="228"/>
      <c r="E33" s="228"/>
      <c r="F33" s="228"/>
      <c r="G33" s="228"/>
      <c r="H33" s="228"/>
      <c r="I33" s="228"/>
      <c r="J33" s="228"/>
      <c r="K33" s="233" t="s">
        <v>89</v>
      </c>
    </row>
    <row r="34" spans="2:11" ht="12.75" hidden="1">
      <c r="B34" s="232" t="s">
        <v>90</v>
      </c>
      <c r="C34" s="228"/>
      <c r="D34" s="228"/>
      <c r="E34" s="228"/>
      <c r="F34" s="228"/>
      <c r="G34" s="228"/>
      <c r="H34" s="228"/>
      <c r="I34" s="228"/>
      <c r="J34" s="228"/>
      <c r="K34" s="233" t="s">
        <v>90</v>
      </c>
    </row>
    <row r="35" spans="2:11" ht="12.75" hidden="1">
      <c r="B35" s="230"/>
      <c r="C35" s="178"/>
      <c r="D35" s="178"/>
      <c r="E35" s="178"/>
      <c r="F35" s="178"/>
      <c r="G35" s="178"/>
      <c r="H35" s="178"/>
      <c r="I35" s="178"/>
      <c r="J35" s="178"/>
      <c r="K35" s="231"/>
    </row>
    <row r="36" spans="2:11" ht="12.75" hidden="1">
      <c r="B36" s="230"/>
      <c r="C36" s="578">
        <v>100</v>
      </c>
      <c r="D36" s="578"/>
      <c r="E36" s="578">
        <v>100</v>
      </c>
      <c r="F36" s="578"/>
      <c r="G36" s="578">
        <v>100</v>
      </c>
      <c r="H36" s="578"/>
      <c r="I36" s="578">
        <v>100</v>
      </c>
      <c r="J36" s="578"/>
      <c r="K36" s="233"/>
    </row>
    <row r="37" spans="2:11" ht="12.75" hidden="1">
      <c r="B37" s="230"/>
      <c r="C37" s="579" t="s">
        <v>91</v>
      </c>
      <c r="D37" s="579"/>
      <c r="E37" s="579" t="s">
        <v>91</v>
      </c>
      <c r="F37" s="579"/>
      <c r="G37" s="579" t="s">
        <v>91</v>
      </c>
      <c r="H37" s="579"/>
      <c r="I37" s="579" t="s">
        <v>91</v>
      </c>
      <c r="J37" s="579"/>
      <c r="K37" s="233"/>
    </row>
    <row r="38" spans="2:11" ht="12.75" hidden="1">
      <c r="B38" s="230"/>
      <c r="C38" s="229" t="s">
        <v>85</v>
      </c>
      <c r="D38" s="229" t="s">
        <v>86</v>
      </c>
      <c r="E38" s="229" t="s">
        <v>85</v>
      </c>
      <c r="F38" s="229" t="s">
        <v>86</v>
      </c>
      <c r="G38" s="229" t="s">
        <v>85</v>
      </c>
      <c r="H38" s="229" t="s">
        <v>86</v>
      </c>
      <c r="I38" s="229" t="s">
        <v>85</v>
      </c>
      <c r="J38" s="229" t="s">
        <v>86</v>
      </c>
      <c r="K38" s="233"/>
    </row>
    <row r="39" spans="2:11" ht="12.75" hidden="1">
      <c r="B39" s="234" t="s">
        <v>87</v>
      </c>
      <c r="C39" s="178"/>
      <c r="D39" s="178"/>
      <c r="E39" s="229">
        <f aca="true" t="shared" si="1" ref="E39:J40">E18*0.6</f>
        <v>1.32</v>
      </c>
      <c r="F39" s="229">
        <f t="shared" si="1"/>
        <v>1.32</v>
      </c>
      <c r="G39" s="229">
        <f t="shared" si="1"/>
        <v>1.08</v>
      </c>
      <c r="H39" s="229">
        <f t="shared" si="1"/>
        <v>1.08</v>
      </c>
      <c r="I39" s="229">
        <f t="shared" si="1"/>
        <v>0.066</v>
      </c>
      <c r="J39" s="229">
        <f t="shared" si="1"/>
        <v>0.066</v>
      </c>
      <c r="K39" s="233" t="s">
        <v>87</v>
      </c>
    </row>
    <row r="40" spans="2:11" ht="12.75" hidden="1">
      <c r="B40" s="234" t="s">
        <v>88</v>
      </c>
      <c r="C40" s="178"/>
      <c r="D40" s="178"/>
      <c r="E40" s="229">
        <f t="shared" si="1"/>
        <v>58.379999999999995</v>
      </c>
      <c r="F40" s="229">
        <f t="shared" si="1"/>
        <v>54.6</v>
      </c>
      <c r="G40" s="229">
        <f t="shared" si="1"/>
        <v>33.839999999999996</v>
      </c>
      <c r="H40" s="229">
        <f t="shared" si="1"/>
        <v>31.979999999999997</v>
      </c>
      <c r="I40" s="229">
        <f t="shared" si="1"/>
        <v>3.3</v>
      </c>
      <c r="J40" s="229">
        <f t="shared" si="1"/>
        <v>2.82</v>
      </c>
      <c r="K40" s="233" t="s">
        <v>88</v>
      </c>
    </row>
    <row r="41" spans="2:11" ht="12.75" hidden="1">
      <c r="B41" s="234" t="s">
        <v>89</v>
      </c>
      <c r="C41" s="178"/>
      <c r="D41" s="178"/>
      <c r="E41" s="229"/>
      <c r="F41" s="229"/>
      <c r="G41" s="229"/>
      <c r="H41" s="229"/>
      <c r="I41" s="229"/>
      <c r="J41" s="229"/>
      <c r="K41" s="233" t="s">
        <v>89</v>
      </c>
    </row>
    <row r="42" spans="2:11" ht="13.5" hidden="1" thickBot="1">
      <c r="B42" s="235" t="s">
        <v>90</v>
      </c>
      <c r="C42" s="236"/>
      <c r="D42" s="236"/>
      <c r="E42" s="237"/>
      <c r="F42" s="237"/>
      <c r="G42" s="237"/>
      <c r="H42" s="237"/>
      <c r="I42" s="237"/>
      <c r="J42" s="237"/>
      <c r="K42" s="238" t="s">
        <v>90</v>
      </c>
    </row>
    <row r="43" ht="12.75" hidden="1"/>
    <row r="44" ht="12.75" hidden="1"/>
    <row r="45" ht="12.75" hidden="1"/>
    <row r="46" ht="12.75" hidden="1"/>
    <row r="47" ht="12.75" hidden="1"/>
    <row r="48" ht="12.75">
      <c r="B48" s="406" t="s">
        <v>166</v>
      </c>
    </row>
    <row r="49" ht="3.75" customHeight="1"/>
  </sheetData>
  <sheetProtection sheet="1" objects="1" scenarios="1"/>
  <mergeCells count="44">
    <mergeCell ref="C36:D36"/>
    <mergeCell ref="E36:F36"/>
    <mergeCell ref="G36:H36"/>
    <mergeCell ref="I36:J36"/>
    <mergeCell ref="C37:D37"/>
    <mergeCell ref="E37:F37"/>
    <mergeCell ref="G37:H37"/>
    <mergeCell ref="I37:J37"/>
    <mergeCell ref="I27:J27"/>
    <mergeCell ref="K27:K30"/>
    <mergeCell ref="C28:D28"/>
    <mergeCell ref="E28:F28"/>
    <mergeCell ref="G28:H28"/>
    <mergeCell ref="I28:J28"/>
    <mergeCell ref="C29:D29"/>
    <mergeCell ref="E29:F29"/>
    <mergeCell ref="G29:H29"/>
    <mergeCell ref="I29:J29"/>
    <mergeCell ref="E16:F16"/>
    <mergeCell ref="G16:H16"/>
    <mergeCell ref="B27:B30"/>
    <mergeCell ref="C27:D27"/>
    <mergeCell ref="E27:F27"/>
    <mergeCell ref="G27:H27"/>
    <mergeCell ref="C8:D8"/>
    <mergeCell ref="E8:F8"/>
    <mergeCell ref="G8:H8"/>
    <mergeCell ref="I8:J8"/>
    <mergeCell ref="I16:J16"/>
    <mergeCell ref="I15:J15"/>
    <mergeCell ref="C15:D15"/>
    <mergeCell ref="E15:F15"/>
    <mergeCell ref="G15:H15"/>
    <mergeCell ref="C16:D16"/>
    <mergeCell ref="K6:K9"/>
    <mergeCell ref="B6:B9"/>
    <mergeCell ref="C6:D6"/>
    <mergeCell ref="E6:F6"/>
    <mergeCell ref="G6:H6"/>
    <mergeCell ref="I6:J6"/>
    <mergeCell ref="C7:D7"/>
    <mergeCell ref="E7:F7"/>
    <mergeCell ref="G7:H7"/>
    <mergeCell ref="I7:J7"/>
  </mergeCells>
  <printOptions/>
  <pageMargins left="0.787401575" right="0.787401575" top="0.984251969" bottom="0.984251969" header="0.4921259845" footer="0.4921259845"/>
  <pageSetup horizontalDpi="1200" verticalDpi="1200" orientation="landscape" paperSize="9" scale="110" r:id="rId1"/>
  <headerFooter alignWithMargins="0">
    <oddFooter>&amp;L&amp;9LEL Schwäbisch Gmünd, Abt. II&amp;C&amp;10&amp;F
&amp;A&amp;R&amp;10&amp;D</oddFooter>
  </headerFooter>
</worksheet>
</file>

<file path=xl/worksheets/sheet8.xml><?xml version="1.0" encoding="utf-8"?>
<worksheet xmlns="http://schemas.openxmlformats.org/spreadsheetml/2006/main" xmlns:r="http://schemas.openxmlformats.org/officeDocument/2006/relationships">
  <dimension ref="B2:F65"/>
  <sheetViews>
    <sheetView showGridLines="0" zoomScaleSheetLayoutView="55" zoomScalePageLayoutView="0" workbookViewId="0" topLeftCell="A1">
      <selection activeCell="K21" sqref="K21"/>
    </sheetView>
  </sheetViews>
  <sheetFormatPr defaultColWidth="8.88671875" defaultRowHeight="15"/>
  <cols>
    <col min="1" max="1" width="1.2265625" style="177" customWidth="1"/>
    <col min="2" max="2" width="9.10546875" style="177" customWidth="1"/>
    <col min="3" max="3" width="26.4453125" style="177" customWidth="1"/>
    <col min="4" max="4" width="37.6640625" style="177" customWidth="1"/>
    <col min="5" max="16384" width="8.88671875" style="177" customWidth="1"/>
  </cols>
  <sheetData>
    <row r="1" ht="6.75" customHeight="1" thickBot="1"/>
    <row r="2" spans="2:4" ht="12.75" hidden="1">
      <c r="B2" s="442"/>
      <c r="C2" s="178"/>
      <c r="D2" s="178"/>
    </row>
    <row r="3" spans="2:6" ht="18.75" thickBot="1">
      <c r="B3" s="476" t="s">
        <v>236</v>
      </c>
      <c r="C3" s="436"/>
      <c r="D3" s="436"/>
      <c r="E3" s="436"/>
      <c r="F3" s="437"/>
    </row>
    <row r="4" spans="2:6" ht="12.75">
      <c r="B4" s="438" t="s">
        <v>233</v>
      </c>
      <c r="C4" s="475" t="s">
        <v>234</v>
      </c>
      <c r="D4" s="178"/>
      <c r="E4" s="178"/>
      <c r="F4" s="231"/>
    </row>
    <row r="5" spans="2:6" ht="12.75">
      <c r="B5" s="438"/>
      <c r="C5" s="440" t="s">
        <v>237</v>
      </c>
      <c r="D5" s="178"/>
      <c r="E5" s="178"/>
      <c r="F5" s="231"/>
    </row>
    <row r="6" spans="2:6" ht="12.75">
      <c r="B6" s="230"/>
      <c r="C6" s="178"/>
      <c r="D6" s="178"/>
      <c r="E6" s="178"/>
      <c r="F6" s="231"/>
    </row>
    <row r="7" spans="2:6" ht="22.5" customHeight="1">
      <c r="B7" s="448" t="s">
        <v>169</v>
      </c>
      <c r="C7" s="449"/>
      <c r="D7" s="178"/>
      <c r="E7" s="178"/>
      <c r="F7" s="231"/>
    </row>
    <row r="8" spans="2:6" ht="18.75" customHeight="1">
      <c r="B8" s="439" t="s">
        <v>170</v>
      </c>
      <c r="C8" s="440" t="s">
        <v>171</v>
      </c>
      <c r="D8" s="178"/>
      <c r="E8" s="178"/>
      <c r="F8" s="231"/>
    </row>
    <row r="9" spans="2:6" ht="17.25" customHeight="1">
      <c r="B9" s="441" t="s">
        <v>172</v>
      </c>
      <c r="C9" s="440" t="s">
        <v>173</v>
      </c>
      <c r="D9" s="178"/>
      <c r="E9" s="178"/>
      <c r="F9" s="231"/>
    </row>
    <row r="10" spans="2:6" ht="14.25" customHeight="1">
      <c r="B10" s="450" t="s">
        <v>174</v>
      </c>
      <c r="C10" s="440" t="s">
        <v>175</v>
      </c>
      <c r="D10" s="178"/>
      <c r="E10" s="178"/>
      <c r="F10" s="231"/>
    </row>
    <row r="11" spans="2:6" ht="26.25" customHeight="1">
      <c r="B11" s="451" t="s">
        <v>176</v>
      </c>
      <c r="C11" s="548" t="s">
        <v>177</v>
      </c>
      <c r="D11" s="548"/>
      <c r="E11" s="178"/>
      <c r="F11" s="231"/>
    </row>
    <row r="12" spans="2:6" ht="39" customHeight="1">
      <c r="B12" s="451" t="s">
        <v>178</v>
      </c>
      <c r="C12" s="548" t="s">
        <v>179</v>
      </c>
      <c r="D12" s="548"/>
      <c r="E12" s="178"/>
      <c r="F12" s="231"/>
    </row>
    <row r="13" spans="2:6" ht="19.5" customHeight="1">
      <c r="B13" s="444"/>
      <c r="C13" s="445"/>
      <c r="D13" s="445"/>
      <c r="E13" s="178"/>
      <c r="F13" s="231"/>
    </row>
    <row r="14" spans="2:6" ht="12.75">
      <c r="B14" s="447" t="s">
        <v>180</v>
      </c>
      <c r="C14" s="548" t="s">
        <v>181</v>
      </c>
      <c r="D14" s="548"/>
      <c r="E14" s="178"/>
      <c r="F14" s="231"/>
    </row>
    <row r="15" spans="2:6" ht="12.75">
      <c r="B15" s="444"/>
      <c r="C15" s="445"/>
      <c r="D15" s="445"/>
      <c r="E15" s="178"/>
      <c r="F15" s="231"/>
    </row>
    <row r="16" spans="2:6" ht="30.75" customHeight="1">
      <c r="B16" s="580" t="s">
        <v>182</v>
      </c>
      <c r="C16" s="548"/>
      <c r="D16" s="548"/>
      <c r="E16" s="178"/>
      <c r="F16" s="231"/>
    </row>
    <row r="17" spans="2:6" ht="12.75">
      <c r="B17" s="444"/>
      <c r="C17" s="445"/>
      <c r="D17" s="445"/>
      <c r="E17" s="178"/>
      <c r="F17" s="231"/>
    </row>
    <row r="18" spans="2:6" ht="28.5" customHeight="1">
      <c r="B18" s="446" t="s">
        <v>183</v>
      </c>
      <c r="C18" s="548" t="s">
        <v>184</v>
      </c>
      <c r="D18" s="548"/>
      <c r="E18" s="178"/>
      <c r="F18" s="231"/>
    </row>
    <row r="19" spans="2:6" ht="12.75">
      <c r="B19" s="444"/>
      <c r="C19" s="445"/>
      <c r="D19" s="445"/>
      <c r="E19" s="178"/>
      <c r="F19" s="231"/>
    </row>
    <row r="20" spans="2:6" ht="15">
      <c r="B20" s="448" t="s">
        <v>239</v>
      </c>
      <c r="C20" s="178"/>
      <c r="D20" s="445"/>
      <c r="E20" s="178"/>
      <c r="F20" s="231"/>
    </row>
    <row r="21" spans="2:6" ht="12.75">
      <c r="B21" s="443" t="s">
        <v>233</v>
      </c>
      <c r="C21" s="404" t="s">
        <v>238</v>
      </c>
      <c r="D21" s="178"/>
      <c r="E21" s="178"/>
      <c r="F21" s="231"/>
    </row>
    <row r="22" spans="2:6" ht="13.5" thickBot="1">
      <c r="B22" s="230"/>
      <c r="C22" s="178"/>
      <c r="D22" s="178"/>
      <c r="E22" s="178"/>
      <c r="F22" s="231"/>
    </row>
    <row r="23" spans="2:6" ht="18.75" thickBot="1">
      <c r="B23" s="239" t="s">
        <v>93</v>
      </c>
      <c r="C23" s="240">
        <v>1</v>
      </c>
      <c r="D23" s="241">
        <v>2</v>
      </c>
      <c r="E23" s="178"/>
      <c r="F23" s="231"/>
    </row>
    <row r="24" spans="2:6" ht="51">
      <c r="B24" s="242" t="s">
        <v>94</v>
      </c>
      <c r="C24" s="243" t="s">
        <v>95</v>
      </c>
      <c r="D24" s="244"/>
      <c r="E24" s="178"/>
      <c r="F24" s="231"/>
    </row>
    <row r="25" spans="2:6" ht="12.75">
      <c r="B25" s="234"/>
      <c r="C25" s="229" t="s">
        <v>96</v>
      </c>
      <c r="D25" s="233" t="s">
        <v>97</v>
      </c>
      <c r="E25" s="178"/>
      <c r="F25" s="231"/>
    </row>
    <row r="26" spans="2:6" ht="12.75">
      <c r="B26" s="234"/>
      <c r="C26" s="229" t="s">
        <v>98</v>
      </c>
      <c r="D26" s="233" t="s">
        <v>99</v>
      </c>
      <c r="E26" s="178"/>
      <c r="F26" s="231"/>
    </row>
    <row r="27" spans="2:6" ht="12.75">
      <c r="B27" s="234"/>
      <c r="C27" s="229" t="s">
        <v>100</v>
      </c>
      <c r="D27" s="233" t="s">
        <v>101</v>
      </c>
      <c r="E27" s="178"/>
      <c r="F27" s="231"/>
    </row>
    <row r="28" spans="2:6" ht="13.5" thickBot="1">
      <c r="B28" s="235"/>
      <c r="C28" s="237" t="s">
        <v>102</v>
      </c>
      <c r="D28" s="238" t="s">
        <v>103</v>
      </c>
      <c r="E28" s="178"/>
      <c r="F28" s="231"/>
    </row>
    <row r="29" spans="2:6" ht="12.75">
      <c r="B29" s="230"/>
      <c r="C29" s="178"/>
      <c r="D29" s="178"/>
      <c r="E29" s="178"/>
      <c r="F29" s="231"/>
    </row>
    <row r="30" spans="2:6" ht="13.5" thickBot="1">
      <c r="B30" s="245"/>
      <c r="C30" s="236"/>
      <c r="D30" s="236"/>
      <c r="E30" s="236"/>
      <c r="F30" s="246"/>
    </row>
    <row r="31" spans="2:4" ht="12.75">
      <c r="B31" s="178"/>
      <c r="C31" s="178"/>
      <c r="D31" s="178"/>
    </row>
    <row r="32" spans="2:4" ht="13.5" thickBot="1">
      <c r="B32" s="178"/>
      <c r="C32" s="178"/>
      <c r="D32" s="178"/>
    </row>
    <row r="33" spans="2:6" ht="18.75" thickBot="1">
      <c r="B33" s="476" t="s">
        <v>235</v>
      </c>
      <c r="C33" s="436"/>
      <c r="D33" s="436"/>
      <c r="E33" s="436"/>
      <c r="F33" s="437"/>
    </row>
    <row r="34" spans="2:6" ht="12.75">
      <c r="B34" s="438" t="s">
        <v>233</v>
      </c>
      <c r="C34" s="475" t="s">
        <v>240</v>
      </c>
      <c r="D34" s="178"/>
      <c r="E34" s="178"/>
      <c r="F34" s="231"/>
    </row>
    <row r="35" spans="2:6" ht="12.75">
      <c r="B35" s="230"/>
      <c r="C35" s="440" t="s">
        <v>241</v>
      </c>
      <c r="D35" s="178"/>
      <c r="E35" s="178"/>
      <c r="F35" s="231"/>
    </row>
    <row r="36" spans="2:6" ht="12.75">
      <c r="B36" s="438"/>
      <c r="C36" s="178"/>
      <c r="D36" s="178"/>
      <c r="E36" s="178"/>
      <c r="F36" s="231"/>
    </row>
    <row r="37" spans="2:6" ht="15">
      <c r="B37" s="448" t="s">
        <v>185</v>
      </c>
      <c r="C37" s="178"/>
      <c r="D37" s="178"/>
      <c r="E37" s="178"/>
      <c r="F37" s="231"/>
    </row>
    <row r="38" spans="2:6" ht="54" customHeight="1">
      <c r="B38" s="580" t="s">
        <v>186</v>
      </c>
      <c r="C38" s="548"/>
      <c r="D38" s="548"/>
      <c r="E38" s="178"/>
      <c r="F38" s="231"/>
    </row>
    <row r="39" spans="2:6" ht="12.75">
      <c r="B39" s="230"/>
      <c r="C39" s="178"/>
      <c r="D39" s="178"/>
      <c r="E39" s="178"/>
      <c r="F39" s="231"/>
    </row>
    <row r="40" spans="2:6" ht="12.75">
      <c r="B40" s="438" t="s">
        <v>222</v>
      </c>
      <c r="C40" s="178"/>
      <c r="D40" s="178"/>
      <c r="E40" s="178"/>
      <c r="F40" s="231"/>
    </row>
    <row r="41" spans="2:6" ht="12.75">
      <c r="B41" s="438" t="s">
        <v>223</v>
      </c>
      <c r="C41" s="452" t="s">
        <v>224</v>
      </c>
      <c r="D41" s="178"/>
      <c r="E41" s="178"/>
      <c r="F41" s="231"/>
    </row>
    <row r="42" spans="2:6" ht="30.75" customHeight="1">
      <c r="B42" s="438" t="s">
        <v>225</v>
      </c>
      <c r="C42" s="581" t="s">
        <v>226</v>
      </c>
      <c r="D42" s="581"/>
      <c r="E42" s="178"/>
      <c r="F42" s="231"/>
    </row>
    <row r="43" spans="2:6" ht="18.75" customHeight="1">
      <c r="B43" s="438" t="s">
        <v>227</v>
      </c>
      <c r="C43" s="452" t="s">
        <v>228</v>
      </c>
      <c r="D43" s="178"/>
      <c r="E43" s="178"/>
      <c r="F43" s="231"/>
    </row>
    <row r="44" spans="2:6" ht="18.75" customHeight="1">
      <c r="B44" s="438" t="s">
        <v>229</v>
      </c>
      <c r="C44" s="452" t="s">
        <v>230</v>
      </c>
      <c r="D44" s="178"/>
      <c r="E44" s="178"/>
      <c r="F44" s="231"/>
    </row>
    <row r="45" spans="2:6" ht="18" customHeight="1">
      <c r="B45" s="438" t="s">
        <v>231</v>
      </c>
      <c r="C45" s="452" t="s">
        <v>232</v>
      </c>
      <c r="D45" s="178"/>
      <c r="E45" s="178"/>
      <c r="F45" s="231"/>
    </row>
    <row r="46" spans="2:6" ht="12.75">
      <c r="B46" s="230"/>
      <c r="C46" s="178"/>
      <c r="D46" s="178"/>
      <c r="E46" s="178"/>
      <c r="F46" s="231"/>
    </row>
    <row r="47" spans="2:6" ht="13.5" thickBot="1">
      <c r="B47" s="230"/>
      <c r="C47" s="178"/>
      <c r="D47" s="178"/>
      <c r="E47" s="178"/>
      <c r="F47" s="231"/>
    </row>
    <row r="48" spans="2:6" ht="13.5" thickBot="1">
      <c r="B48" s="457" t="s">
        <v>187</v>
      </c>
      <c r="C48" s="456" t="s">
        <v>188</v>
      </c>
      <c r="D48" s="461"/>
      <c r="E48" s="457" t="s">
        <v>189</v>
      </c>
      <c r="F48" s="457" t="s">
        <v>190</v>
      </c>
    </row>
    <row r="49" spans="2:6" ht="12.75">
      <c r="B49" s="458" t="s">
        <v>191</v>
      </c>
      <c r="C49" s="455" t="s">
        <v>192</v>
      </c>
      <c r="D49" s="462"/>
      <c r="E49" s="465"/>
      <c r="F49" s="465"/>
    </row>
    <row r="50" spans="2:6" ht="12.75">
      <c r="B50" s="470" t="s">
        <v>193</v>
      </c>
      <c r="C50" s="471" t="s">
        <v>194</v>
      </c>
      <c r="D50" s="472"/>
      <c r="E50" s="473"/>
      <c r="F50" s="473"/>
    </row>
    <row r="51" spans="2:6" ht="12.75">
      <c r="B51" s="459" t="s">
        <v>197</v>
      </c>
      <c r="C51" s="453" t="s">
        <v>195</v>
      </c>
      <c r="D51" s="463"/>
      <c r="E51" s="467" t="s">
        <v>219</v>
      </c>
      <c r="F51" s="466"/>
    </row>
    <row r="52" spans="2:6" ht="12.75">
      <c r="B52" s="459" t="s">
        <v>198</v>
      </c>
      <c r="C52" s="453" t="s">
        <v>196</v>
      </c>
      <c r="D52" s="463"/>
      <c r="E52" s="466"/>
      <c r="F52" s="467" t="s">
        <v>220</v>
      </c>
    </row>
    <row r="53" spans="2:6" ht="12.75">
      <c r="B53" s="459" t="s">
        <v>199</v>
      </c>
      <c r="C53" s="453" t="s">
        <v>207</v>
      </c>
      <c r="D53" s="463"/>
      <c r="E53" s="466"/>
      <c r="F53" s="467" t="s">
        <v>221</v>
      </c>
    </row>
    <row r="54" spans="2:6" ht="12.75">
      <c r="B54" s="474" t="s">
        <v>200</v>
      </c>
      <c r="C54" s="471" t="s">
        <v>201</v>
      </c>
      <c r="D54" s="472"/>
      <c r="E54" s="473"/>
      <c r="F54" s="473"/>
    </row>
    <row r="55" spans="2:6" ht="12.75">
      <c r="B55" s="459" t="s">
        <v>202</v>
      </c>
      <c r="C55" s="453" t="s">
        <v>205</v>
      </c>
      <c r="D55" s="463"/>
      <c r="E55" s="467" t="s">
        <v>219</v>
      </c>
      <c r="F55" s="466"/>
    </row>
    <row r="56" spans="2:6" ht="12.75">
      <c r="B56" s="459" t="s">
        <v>203</v>
      </c>
      <c r="C56" s="453" t="s">
        <v>206</v>
      </c>
      <c r="D56" s="463"/>
      <c r="E56" s="466"/>
      <c r="F56" s="467" t="s">
        <v>220</v>
      </c>
    </row>
    <row r="57" spans="2:6" ht="12.75">
      <c r="B57" s="459" t="s">
        <v>204</v>
      </c>
      <c r="C57" s="453" t="s">
        <v>208</v>
      </c>
      <c r="D57" s="463"/>
      <c r="E57" s="466"/>
      <c r="F57" s="467" t="s">
        <v>221</v>
      </c>
    </row>
    <row r="58" spans="2:6" ht="12.75">
      <c r="B58" s="474" t="s">
        <v>209</v>
      </c>
      <c r="C58" s="471" t="s">
        <v>210</v>
      </c>
      <c r="D58" s="472"/>
      <c r="E58" s="473"/>
      <c r="F58" s="473"/>
    </row>
    <row r="59" spans="2:6" ht="12.75">
      <c r="B59" s="459" t="s">
        <v>211</v>
      </c>
      <c r="C59" s="453" t="s">
        <v>205</v>
      </c>
      <c r="D59" s="463"/>
      <c r="E59" s="467" t="s">
        <v>219</v>
      </c>
      <c r="F59" s="466"/>
    </row>
    <row r="60" spans="2:6" ht="12.75">
      <c r="B60" s="459" t="s">
        <v>212</v>
      </c>
      <c r="C60" s="453" t="s">
        <v>206</v>
      </c>
      <c r="D60" s="463"/>
      <c r="E60" s="466"/>
      <c r="F60" s="467" t="s">
        <v>220</v>
      </c>
    </row>
    <row r="61" spans="2:6" ht="12.75">
      <c r="B61" s="459" t="s">
        <v>213</v>
      </c>
      <c r="C61" s="453" t="s">
        <v>208</v>
      </c>
      <c r="D61" s="463"/>
      <c r="E61" s="466"/>
      <c r="F61" s="467" t="s">
        <v>221</v>
      </c>
    </row>
    <row r="62" spans="2:6" ht="12.75">
      <c r="B62" s="470" t="s">
        <v>214</v>
      </c>
      <c r="C62" s="471" t="s">
        <v>218</v>
      </c>
      <c r="D62" s="472"/>
      <c r="E62" s="473"/>
      <c r="F62" s="473"/>
    </row>
    <row r="63" spans="2:6" ht="12.75">
      <c r="B63" s="459" t="s">
        <v>215</v>
      </c>
      <c r="C63" s="453" t="s">
        <v>195</v>
      </c>
      <c r="D63" s="463"/>
      <c r="E63" s="467" t="s">
        <v>219</v>
      </c>
      <c r="F63" s="466"/>
    </row>
    <row r="64" spans="2:6" ht="12.75">
      <c r="B64" s="459" t="s">
        <v>216</v>
      </c>
      <c r="C64" s="453" t="s">
        <v>196</v>
      </c>
      <c r="D64" s="463"/>
      <c r="E64" s="466"/>
      <c r="F64" s="467" t="s">
        <v>220</v>
      </c>
    </row>
    <row r="65" spans="2:6" ht="13.5" thickBot="1">
      <c r="B65" s="460" t="s">
        <v>217</v>
      </c>
      <c r="C65" s="454" t="s">
        <v>207</v>
      </c>
      <c r="D65" s="464"/>
      <c r="E65" s="468"/>
      <c r="F65" s="469" t="s">
        <v>221</v>
      </c>
    </row>
  </sheetData>
  <sheetProtection sheet="1" objects="1" scenarios="1"/>
  <mergeCells count="7">
    <mergeCell ref="C18:D18"/>
    <mergeCell ref="B38:D38"/>
    <mergeCell ref="C42:D42"/>
    <mergeCell ref="C11:D11"/>
    <mergeCell ref="C12:D12"/>
    <mergeCell ref="C14:D14"/>
    <mergeCell ref="B16:D16"/>
  </mergeCells>
  <hyperlinks>
    <hyperlink ref="C4" r:id="rId1" display="http://www.gesetze.juris.de/bundesrecht/bimschv_4_1985/gesamt.pdf"/>
    <hyperlink ref="C34" r:id="rId2" display="http://www.gesetze-im-internet.de/bundesrecht/uvpg/gesamt.pdf"/>
  </hyperlinks>
  <printOptions/>
  <pageMargins left="0.787401575" right="0.787401575" top="0.984251969" bottom="0.984251969" header="0.4921259845" footer="0.4921259845"/>
  <pageSetup horizontalDpi="1200" verticalDpi="1200" orientation="portrait" paperSize="9" scale="67" r:id="rId3"/>
  <headerFooter alignWithMargins="0">
    <oddFooter>&amp;L&amp;9LEL Schwäbisch Gmünd, Abt. II&amp;C&amp;10&amp;F
&amp;A&amp;R&amp;10&amp;D</oddFooter>
  </headerFooter>
</worksheet>
</file>

<file path=xl/worksheets/sheet9.xml><?xml version="1.0" encoding="utf-8"?>
<worksheet xmlns="http://schemas.openxmlformats.org/spreadsheetml/2006/main" xmlns:r="http://schemas.openxmlformats.org/officeDocument/2006/relationships">
  <dimension ref="B2:B3"/>
  <sheetViews>
    <sheetView showGridLines="0" zoomScale="75" zoomScaleNormal="75" zoomScalePageLayoutView="0" workbookViewId="0" topLeftCell="A5">
      <selection activeCell="L36" sqref="L36"/>
    </sheetView>
  </sheetViews>
  <sheetFormatPr defaultColWidth="11.5546875" defaultRowHeight="15"/>
  <cols>
    <col min="1" max="1" width="1.99609375" style="0" customWidth="1"/>
  </cols>
  <sheetData>
    <row r="2" ht="21">
      <c r="B2" s="325" t="s">
        <v>140</v>
      </c>
    </row>
    <row r="3" ht="21">
      <c r="B3" s="325" t="s">
        <v>141</v>
      </c>
    </row>
  </sheetData>
  <sheetProtection sheet="1" objects="1" scenarios="1"/>
  <printOptions/>
  <pageMargins left="0.787401575" right="0.787401575" top="0.984251969" bottom="0.984251969" header="0.4921259845" footer="0.4921259845"/>
  <pageSetup horizontalDpi="1200" verticalDpi="1200" orientation="portrait" paperSize="9" scale="67" r:id="rId2"/>
  <headerFooter alignWithMargins="0">
    <oddFooter>&amp;L&amp;9LEL Schwäbisch Gmünd, Abt. II&amp;C&amp;10&amp;F
&amp;A&amp;R&amp;10&amp;D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 Abt.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Mastschwein</dc:title>
  <dc:subject/>
  <dc:creator>Dr. Segger</dc:creator>
  <cp:keywords>Mastschweine, Vieheinheiten, BImSch</cp:keywords>
  <dc:description>Stand 19.02.2001</dc:description>
  <cp:lastModifiedBy>Segger, Volker (LEL)</cp:lastModifiedBy>
  <cp:lastPrinted>2014-08-13T13:53:34Z</cp:lastPrinted>
  <dcterms:created xsi:type="dcterms:W3CDTF">1998-09-18T07:41:48Z</dcterms:created>
  <dcterms:modified xsi:type="dcterms:W3CDTF">2014-08-13T13:56:23Z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