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7" windowWidth="10066" windowHeight="3097" activeTab="0"/>
  </bookViews>
  <sheets>
    <sheet name="Info" sheetId="1" r:id="rId1"/>
    <sheet name="Bsp. " sheetId="2" r:id="rId2"/>
    <sheet name="eigener Betrieb" sheetId="3" r:id="rId3"/>
    <sheet name="Kosten Ldw." sheetId="4" r:id="rId4"/>
    <sheet name="Vort_Nacht" sheetId="5" r:id="rId5"/>
  </sheets>
  <definedNames>
    <definedName name="_xlnm.Print_Area" localSheetId="1">'Bsp. '!$B$2:$G$145</definedName>
    <definedName name="_xlnm.Print_Area" localSheetId="2">'eigener Betrieb'!$B$2:$G$145</definedName>
    <definedName name="_xlnm.Print_Area" localSheetId="0">'Info'!$B$2:$D$40</definedName>
  </definedNames>
  <calcPr fullCalcOnLoad="1"/>
</workbook>
</file>

<file path=xl/comments2.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105" authorId="0">
      <text>
        <r>
          <rPr>
            <b/>
            <sz val="10"/>
            <rFont val="Tahoma"/>
            <family val="2"/>
          </rPr>
          <t>SeggerV:</t>
        </r>
        <r>
          <rPr>
            <sz val="10"/>
            <rFont val="Tahoma"/>
            <family val="2"/>
          </rPr>
          <t xml:space="preserve">
Bitte genau prüfen, welche Kosten der Mieter zu tragen hat.</t>
        </r>
      </text>
    </comment>
    <comment ref="E88" authorId="0">
      <text>
        <r>
          <rPr>
            <b/>
            <sz val="10"/>
            <rFont val="Tahoma"/>
            <family val="2"/>
          </rPr>
          <t>SeggerV:</t>
        </r>
        <r>
          <rPr>
            <sz val="10"/>
            <rFont val="Tahoma"/>
            <family val="2"/>
          </rPr>
          <t xml:space="preserve">
Bitte genau prüfen, welche Kosten der Mieter zu tragen hat.</t>
        </r>
      </text>
    </comment>
  </commentList>
</comments>
</file>

<file path=xl/comments3.xml><?xml version="1.0" encoding="utf-8"?>
<comments xmlns="http://schemas.openxmlformats.org/spreadsheetml/2006/main">
  <authors>
    <author>SeggerV</author>
  </authors>
  <commentList>
    <comment ref="G8" authorId="0">
      <text>
        <r>
          <rPr>
            <b/>
            <sz val="9"/>
            <rFont val="Tahoma"/>
            <family val="2"/>
          </rPr>
          <t>SeggerV:</t>
        </r>
        <r>
          <rPr>
            <sz val="9"/>
            <rFont val="Tahoma"/>
            <family val="2"/>
          </rPr>
          <t xml:space="preserve">
Maßgeblich ist der ausgehandelte Preis bei händler- bzw. herstellerunabhängiger Finanzierung.</t>
        </r>
      </text>
    </comment>
    <comment ref="G15" authorId="0">
      <text>
        <r>
          <rPr>
            <b/>
            <sz val="9"/>
            <rFont val="Tahoma"/>
            <family val="2"/>
          </rPr>
          <t>SeggerV:</t>
        </r>
        <r>
          <rPr>
            <sz val="9"/>
            <rFont val="Tahoma"/>
            <family val="2"/>
          </rPr>
          <t xml:space="preserve">
Bei Darlehen vom Hersteller oder Händler in der Regel  etwas höherer Preis.</t>
        </r>
      </text>
    </comment>
    <comment ref="F21" authorId="0">
      <text>
        <r>
          <rPr>
            <b/>
            <sz val="9"/>
            <rFont val="Tahoma"/>
            <family val="2"/>
          </rPr>
          <t>SeggerV:</t>
        </r>
        <r>
          <rPr>
            <sz val="9"/>
            <rFont val="Tahoma"/>
            <family val="2"/>
          </rPr>
          <t xml:space="preserve">
Ausgehend vom Kaufpreis in Zeile 8.</t>
        </r>
      </text>
    </comment>
    <comment ref="E88" authorId="0">
      <text>
        <r>
          <rPr>
            <b/>
            <sz val="10"/>
            <rFont val="Tahoma"/>
            <family val="2"/>
          </rPr>
          <t>SeggerV:</t>
        </r>
        <r>
          <rPr>
            <sz val="10"/>
            <rFont val="Tahoma"/>
            <family val="2"/>
          </rPr>
          <t xml:space="preserve">
Bitte genau prüfen, welche Kosten der Mieter zu tragen hat.</t>
        </r>
      </text>
    </comment>
    <comment ref="E105" authorId="0">
      <text>
        <r>
          <rPr>
            <b/>
            <sz val="10"/>
            <rFont val="Tahoma"/>
            <family val="2"/>
          </rPr>
          <t>SeggerV:</t>
        </r>
        <r>
          <rPr>
            <sz val="10"/>
            <rFont val="Tahoma"/>
            <family val="2"/>
          </rPr>
          <t xml:space="preserve">
Bitte genau prüfen, welche Kosten der Mieter zu tragen hat.</t>
        </r>
      </text>
    </comment>
  </commentList>
</comments>
</file>

<file path=xl/sharedStrings.xml><?xml version="1.0" encoding="utf-8"?>
<sst xmlns="http://schemas.openxmlformats.org/spreadsheetml/2006/main" count="442" uniqueCount="201">
  <si>
    <t>Vorteile</t>
  </si>
  <si>
    <t>Nachteile</t>
  </si>
  <si>
    <t>Leasing</t>
  </si>
  <si>
    <t>unsicherer Restwert</t>
  </si>
  <si>
    <t>Laufzeit</t>
  </si>
  <si>
    <t xml:space="preserve">Kaufpreis </t>
  </si>
  <si>
    <t>Miete je Sh</t>
  </si>
  <si>
    <t>Eingabe Ihrer Daten in den gelben Feldern !</t>
  </si>
  <si>
    <t>Anzahlung</t>
  </si>
  <si>
    <t xml:space="preserve">monatliche Leasing-Rate </t>
  </si>
  <si>
    <t>Kauf, Leasing und Miete im Vergleich</t>
  </si>
  <si>
    <t>Warum dieses Kalkulationsprogamm ?</t>
  </si>
  <si>
    <t>Reparaturkosten nur bei eigenem Verschulden</t>
  </si>
  <si>
    <t>Kauf mit Kredit</t>
  </si>
  <si>
    <t>Kauf mit Eigenkapital</t>
  </si>
  <si>
    <t>netto</t>
  </si>
  <si>
    <t>brutto</t>
  </si>
  <si>
    <t>Mwst.satz:</t>
  </si>
  <si>
    <t>monatliche Rate netto</t>
  </si>
  <si>
    <t>Den Schlepper kaufen, leasen oder mieten ?</t>
  </si>
  <si>
    <t>monatliche Miete</t>
  </si>
  <si>
    <t xml:space="preserve">je Sh </t>
  </si>
  <si>
    <t>Vertraglich festgelegter Restwert</t>
  </si>
  <si>
    <t xml:space="preserve">Kapitalbedarf belastet Kreditlinie </t>
  </si>
  <si>
    <t xml:space="preserve">Jährliche Miete bei erwarteter Auslastung </t>
  </si>
  <si>
    <t>Sonderabschreibungen möglich</t>
  </si>
  <si>
    <t>Monate</t>
  </si>
  <si>
    <t>Schlepperstunden (Sh/J.)</t>
  </si>
  <si>
    <t>Laufzeit des Darlehens</t>
  </si>
  <si>
    <t xml:space="preserve">monatliche Rate </t>
  </si>
  <si>
    <t>Gesamtbelastung aus dem Darlehen</t>
  </si>
  <si>
    <t>copyright: LEL Schwäbisch Gmünd</t>
  </si>
  <si>
    <t>Schlepper kaufen, leasen oder mieten ?</t>
  </si>
  <si>
    <t>Anwendungshinweise</t>
  </si>
  <si>
    <t>Dr. Volker Segger, LEL Schwäbisch Gmünd (Tel.: 07171 / 917-229)</t>
  </si>
  <si>
    <r>
      <t xml:space="preserve">Leasingangebote sind vom Landwirt daraufhin zu überprüfen, ob der Leasinggeber den Schlepper nach Ablauf der Laufzeit des Vertrages zum vereinbarten Restwert andienen </t>
    </r>
    <r>
      <rPr>
        <b/>
        <sz val="14"/>
        <rFont val="Arial"/>
        <family val="2"/>
      </rPr>
      <t>kann</t>
    </r>
    <r>
      <rPr>
        <sz val="14"/>
        <rFont val="Arial"/>
        <family val="2"/>
      </rPr>
      <t xml:space="preserve"> (Andienungsrecht) oder andienen </t>
    </r>
    <r>
      <rPr>
        <b/>
        <sz val="14"/>
        <rFont val="Arial"/>
        <family val="2"/>
      </rPr>
      <t>muss</t>
    </r>
    <r>
      <rPr>
        <sz val="14"/>
        <rFont val="Arial"/>
        <family val="2"/>
      </rPr>
      <t xml:space="preserve"> (Andienungspflicht). </t>
    </r>
  </si>
  <si>
    <t>Haftungsausschluss</t>
  </si>
  <si>
    <t xml:space="preserve">Jahre </t>
  </si>
  <si>
    <t>Faktor</t>
  </si>
  <si>
    <t>Sh/J.</t>
  </si>
  <si>
    <t>Kosten für Mehrstunden</t>
  </si>
  <si>
    <t>€/Sh</t>
  </si>
  <si>
    <t xml:space="preserve">vertraglich zugrundegelegte jährliche Schlepperstunden </t>
  </si>
  <si>
    <t>Anzahlung bzw. einmalige Bearbeitungsgebühr</t>
  </si>
  <si>
    <t xml:space="preserve">€ </t>
  </si>
  <si>
    <t>je Schlepperstunde (Sh)</t>
  </si>
  <si>
    <t xml:space="preserve">insg. </t>
  </si>
  <si>
    <t>pro Jahr</t>
  </si>
  <si>
    <t xml:space="preserve">Kosten Haftpflichtversicherung </t>
  </si>
  <si>
    <t>Summe aller Ratenzahlungen</t>
  </si>
  <si>
    <t>Summe aller Leasingraten</t>
  </si>
  <si>
    <t>Summe aller Mietzahlungen</t>
  </si>
  <si>
    <t>Kosten für Mehrstunden in der gesamten Vetragslaufzeit</t>
  </si>
  <si>
    <t xml:space="preserve">Summe Haftpflichtversicherung </t>
  </si>
  <si>
    <t>erwartete jährliche Auslastung</t>
  </si>
  <si>
    <t>Zinsansatz für die Anzahlung (über gesamte Leasingzeit)</t>
  </si>
  <si>
    <t>Summe Kosten für Mehrstunden</t>
  </si>
  <si>
    <t>über gesamte Laufzeit</t>
  </si>
  <si>
    <r>
      <t xml:space="preserve">Zinsansatz für die Anzahlung bzw. Bearbeitungsgebühr </t>
    </r>
    <r>
      <rPr>
        <sz val="11"/>
        <rFont val="Arial"/>
        <family val="2"/>
      </rPr>
      <t>(gesamte Laufzeit)</t>
    </r>
  </si>
  <si>
    <t xml:space="preserve"> € pro Jahr: </t>
  </si>
  <si>
    <r>
      <t>je Schlepperstunde (Sh)</t>
    </r>
  </si>
  <si>
    <t>Angebot:</t>
  </si>
  <si>
    <t xml:space="preserve"> €/Sh</t>
  </si>
  <si>
    <t>insg.</t>
  </si>
  <si>
    <t>1. Kauf mit Darlehen</t>
  </si>
  <si>
    <t>2. Kauf mit Eigenmitteln</t>
  </si>
  <si>
    <r>
      <t xml:space="preserve">Zinssatz für das gebundene Kapital </t>
    </r>
    <r>
      <rPr>
        <sz val="11"/>
        <color indexed="8"/>
        <rFont val="Arial"/>
        <family val="2"/>
      </rPr>
      <t>(= mögliche dschn. Kapitalverzinsung während der Nutzungsdauer)</t>
    </r>
  </si>
  <si>
    <t>Summe Abschreibungen</t>
  </si>
  <si>
    <t>Summe Wartungs- und Reparaturkosten</t>
  </si>
  <si>
    <t>Mwst. auf Gesamtforderung (zu Beginn fällig)</t>
  </si>
  <si>
    <t xml:space="preserve">Zinsansatz für die Mwst. über die gesamte Laufzeit     </t>
  </si>
  <si>
    <t>Zeitwert am Ende der Vertragslaufzeit (geschätzt)</t>
  </si>
  <si>
    <r>
      <t xml:space="preserve">Belastung aus dem Vertrag </t>
    </r>
    <r>
      <rPr>
        <sz val="12"/>
        <rFont val="Arial"/>
        <family val="2"/>
      </rPr>
      <t>(unter Berücksichtigung des Zeitwertes bei Vetrtragsende)</t>
    </r>
  </si>
  <si>
    <t>Summe aller Raten netto (=Gesamtforderung)</t>
  </si>
  <si>
    <r>
      <t xml:space="preserve">3. Leasing </t>
    </r>
    <r>
      <rPr>
        <sz val="12"/>
        <rFont val="Arial"/>
        <family val="2"/>
      </rPr>
      <t>(Teilamortisation mit Restwert)</t>
    </r>
  </si>
  <si>
    <t>4. Mietkauf</t>
  </si>
  <si>
    <t xml:space="preserve">€ /Jahr </t>
  </si>
  <si>
    <t xml:space="preserve">(z.B. vom Maschinenring) </t>
  </si>
  <si>
    <r>
      <t xml:space="preserve">Wartungs- und Reparaturkosten </t>
    </r>
    <r>
      <rPr>
        <b/>
        <sz val="12"/>
        <rFont val="Arial"/>
        <family val="2"/>
      </rPr>
      <t>während</t>
    </r>
    <r>
      <rPr>
        <sz val="12"/>
        <rFont val="Arial"/>
        <family val="2"/>
      </rPr>
      <t xml:space="preserve"> der Garantiezeit</t>
    </r>
    <r>
      <rPr>
        <sz val="11"/>
        <rFont val="Arial"/>
        <family val="2"/>
      </rPr>
      <t xml:space="preserve"> (erste 2 Jahre)</t>
    </r>
  </si>
  <si>
    <t>Basisdaten</t>
  </si>
  <si>
    <t>3. Leasing</t>
  </si>
  <si>
    <t>Neben der Laufzeit des Leasingvertrages ist die maximale jährliche Betriebsstundenzahl einzugeben, sofern der Vertrag hier eine Begrenzung vorsieht.</t>
  </si>
  <si>
    <t>Hier werden die errechneten Kosten je Schlepperstunde der einzelnen Finanzierungsvarianten gegenübergestellt. Die Nettowerte sind für den optierenden Betrieb relevant, die Bruttowerte für den Pauschalierer.</t>
  </si>
  <si>
    <t>Das Programm wurde mit größter Sorgfalt erstellt. Für eventuelle Fehler und daraus entstehende Schäden wird keine Haftung übernommen.</t>
  </si>
  <si>
    <t>Miete mit fixer Jahresmiete</t>
  </si>
  <si>
    <t xml:space="preserve">(Operate Leasing) </t>
  </si>
  <si>
    <t>sichere Kalkulation der entstehenden Kosten</t>
  </si>
  <si>
    <t xml:space="preserve">Nutzungsab-hängige Miete </t>
  </si>
  <si>
    <t>(z.B. vom Maschinenring)</t>
  </si>
  <si>
    <t>kostengünstiges Brechen von Arbeitsspitzen</t>
  </si>
  <si>
    <t>eingeschränkte Verfügbarkeit über das Leasingobjekt</t>
  </si>
  <si>
    <t>(Teilamortisation mit Restwert)</t>
  </si>
  <si>
    <t>geringe Zinskosten (entgangene Zinseinnahmen)</t>
  </si>
  <si>
    <t>keine Belastung der Kreditlinie</t>
  </si>
  <si>
    <t>durch Mieten verschiedener Traktoren flexible Anpassung an den benötigten Leistungsbedarf</t>
  </si>
  <si>
    <t>Laufzeit des Mietvertrages</t>
  </si>
  <si>
    <t>Wartung- und Reparaturen (bzw. Wartungsvertrag)</t>
  </si>
  <si>
    <t>bei entsprechender Vereinbarung ist Anpassung der Ratenzahlungen an die jährliche Liquidität möglich</t>
  </si>
  <si>
    <t xml:space="preserve">jederzeitige Verfügbarkeit über das Leasingobjekt
</t>
  </si>
  <si>
    <t>starke Beanspruchung der Liquidität</t>
  </si>
  <si>
    <t>Anzahlung belastet Liquidität</t>
  </si>
  <si>
    <t>bei kurzer Laufzeit sehr hohe Raten</t>
  </si>
  <si>
    <r>
      <t xml:space="preserve">3. Leasing </t>
    </r>
    <r>
      <rPr>
        <b/>
        <sz val="12"/>
        <rFont val="Arial"/>
        <family val="2"/>
      </rPr>
      <t>(Teilamortisation mit Restwert)</t>
    </r>
  </si>
  <si>
    <t>einmalig beim Besitzübergang</t>
  </si>
  <si>
    <t>Stand:</t>
  </si>
  <si>
    <t>Achtung: Die Höhe des geschätzten Zeitwertes hat wesentlichen Einfluss auf die Kosten je Schlepperstunde und damit auf einen Vergleich mit Leasing- oder Mietverträgen.</t>
  </si>
  <si>
    <t>Saldo aus Anzahlung und Rückerstattung der Mwst.</t>
  </si>
  <si>
    <t>Der erwartete Zeitwert bei Vertragsende muss nur dann mit den Eingaben unter "Kauf" übereinstimmen, wenn von der gleichen Vertragsdauer ausgegangen wird.</t>
  </si>
  <si>
    <t>Bei der Miete ist von vornherein klar, dass die Maschine anschließend wieder zurückgegeben wird. Die Mietverträge gehen von einer bestimmten Mindestauslastung (ab ca. 600 Sh/Jahr) aus, nach der sich die monatlichen Raten bemessen. Für Mehrstunden wird ein entsprechender Kostensatz im Vertrag fixiert. Anders als beim Leasing fallen für den Mieter in der Regel keine Reparatur- und Versicherungskosten an. Unter Umständen wird der Abschluss eines Wartungsvertrages verlangt.</t>
  </si>
  <si>
    <t>Hier wird die Nutzung stundenweise abgerechnet, es fallen also für den Landwirt nur variable Kosten an. Versicherung und Reparaturen trägt auch hier der Vermieter.</t>
  </si>
  <si>
    <t>Rückerstattung der Mwst.</t>
  </si>
  <si>
    <t>monatliche Rate</t>
  </si>
  <si>
    <t>Voraussetzungen zur Anwendung der Pauschalierung erfüllt werden (d.h.: dieser Schlepper wurde weniger als 5% der Betriebsstunden für regelbesteuerte Umsätze eingesetzt).</t>
  </si>
  <si>
    <t>2) Bei der Berechnung des Zinsansatzes wird kein Restwert unterstellt, um den Vergleich mit der Kreditfinanzierung zu gewährleisten.</t>
  </si>
  <si>
    <t>Gesamtkosten</t>
  </si>
  <si>
    <t xml:space="preserve">Gesamtkosten </t>
  </si>
  <si>
    <t xml:space="preserve">Basisdaten </t>
  </si>
  <si>
    <t>€</t>
  </si>
  <si>
    <t>Kaufpreis bei dieser Finanzierung</t>
  </si>
  <si>
    <t>Statt Anzahlung und monatliche Raten sind die entscheidenden Kosten hier die Abschreibungen und ein Zinsansatz für das festgelegte Kapital. Um einen Vergleich mit der Darlehensfinanzierung zu haben, wird als Nutzungsdauer die Darlehenslaufzeit unterstellt.  Als Zinssatz ist der erwartete durchschnittliche Guthabenzins (nach Steuern) während der Nutzungsdauer anzusetzen.</t>
  </si>
  <si>
    <t>% vom Kaufpreis in Zeile 8</t>
  </si>
  <si>
    <r>
      <t xml:space="preserve">Die hier einzugebenden Daten gelten grundsätzlich für alle Finanzierungsvarianten. 
Als </t>
    </r>
    <r>
      <rPr>
        <b/>
        <sz val="14"/>
        <rFont val="Arial"/>
        <family val="2"/>
      </rPr>
      <t>Kaufpreis</t>
    </r>
    <r>
      <rPr>
        <sz val="14"/>
        <rFont val="Arial"/>
        <family val="2"/>
      </rPr>
      <t xml:space="preserve"> ist der tatsächliche Preis nach Abzug aller Rabatte einzugeben, wenn die Finanzierung unabhängig vom Kaufgeschäft erfolgt, also z.B. durch Eigenmittel oder über die Hausbank. </t>
    </r>
  </si>
  <si>
    <t xml:space="preserve">Als Darlehensgeber kommen Banken, Händler oder die Schlepperhersteller in Frage. Bei den beiden letzteren ergibt sich aufgrund geringerer Rabatte u.U. ein etwas höherer Kaufpreis als bei einer vom Kaufgeschäft unabhängigen Finanzierung.  </t>
  </si>
  <si>
    <t>Nutzungsdauer (entspricht der Darlehenslaufzeit unter 1.)</t>
  </si>
  <si>
    <r>
      <t>Das Registerblatt "</t>
    </r>
    <r>
      <rPr>
        <b/>
        <sz val="14"/>
        <rFont val="Arial"/>
        <family val="2"/>
      </rPr>
      <t>Bsp.</t>
    </r>
    <r>
      <rPr>
        <sz val="14"/>
        <rFont val="Arial"/>
        <family val="2"/>
      </rPr>
      <t>" enthält einen beispielhaften Vergleich der verschiedenen Finanzierungsvarianten für einen identischen Schlepper.
Auf dem Registerblatt "</t>
    </r>
    <r>
      <rPr>
        <b/>
        <sz val="14"/>
        <rFont val="Arial"/>
        <family val="2"/>
      </rPr>
      <t>eig. Betrieb</t>
    </r>
    <r>
      <rPr>
        <sz val="14"/>
        <rFont val="Arial"/>
        <family val="2"/>
      </rPr>
      <t>" können Sie vorliegende Angebote für eine anstehende Schlepperbeschaffung des eigenen Betriebes eingeben. Eingaben sind in den gelben Feldern vorzunehmen.</t>
    </r>
  </si>
  <si>
    <r>
      <t>Das letzte Registerblatt "</t>
    </r>
    <r>
      <rPr>
        <b/>
        <sz val="14"/>
        <rFont val="Arial"/>
        <family val="2"/>
      </rPr>
      <t>Vort_Nacht</t>
    </r>
    <r>
      <rPr>
        <sz val="14"/>
        <rFont val="Arial"/>
        <family val="2"/>
      </rPr>
      <t>" enthält eine Gegenüberstellung der Vor- und Nachteile der einzelnen Finanzierungsvarianten.</t>
    </r>
  </si>
  <si>
    <t>Aufbau eines Rechenblattes</t>
  </si>
  <si>
    <r>
      <t xml:space="preserve">Abzuschätzen ist die erwartete </t>
    </r>
    <r>
      <rPr>
        <b/>
        <sz val="14"/>
        <rFont val="Arial"/>
        <family val="2"/>
      </rPr>
      <t>Auslastung</t>
    </r>
    <r>
      <rPr>
        <sz val="14"/>
        <rFont val="Arial"/>
        <family val="2"/>
      </rPr>
      <t xml:space="preserve"> des Schleppers. Durch die Änderung dieser Variablen sieht man, wie sich die Auslastung auf die Kosten je Schlepperstunde auswirkt. 
Anhaltspunkte für die zu erwartenden </t>
    </r>
    <r>
      <rPr>
        <b/>
        <sz val="14"/>
        <rFont val="Arial"/>
        <family val="2"/>
      </rPr>
      <t>Reparaturen</t>
    </r>
    <r>
      <rPr>
        <sz val="14"/>
        <rFont val="Arial"/>
        <family val="2"/>
      </rPr>
      <t xml:space="preserve"> liefert die KTBL-Datensammlung "Betriebsplanung Landwirtschaft". </t>
    </r>
  </si>
  <si>
    <t>Hinweise auf eventuelle Fehler oder Verbesserungsvorschläge werden gern entgegengenommen (Volker.Segger@lel.bwl.de).</t>
  </si>
  <si>
    <t>wegen kurzer Laufzeit schnelle Anpassung an betriebliche Entwicklung</t>
  </si>
  <si>
    <t>Finanzierung</t>
  </si>
  <si>
    <t>Kosten für Mehrstunden während des Mietzeitraums</t>
  </si>
  <si>
    <t>erwartete Schlepperstunden während des Mietzeitraums</t>
  </si>
  <si>
    <t>Summe aller monatlichen Mietzahlungen</t>
  </si>
  <si>
    <t>Kosten für Mehrstunden in der Vetragslaufzeit</t>
  </si>
  <si>
    <t>Kosten für Mehrstunden außerhalb der Vetragslaufzeit pro Jahr</t>
  </si>
  <si>
    <t>während des Mietzeitraums</t>
  </si>
  <si>
    <t>vertraglich zugrundegelegte Schlepperstunden während der Laufzeit</t>
  </si>
  <si>
    <t xml:space="preserve">Sh </t>
  </si>
  <si>
    <t>je Sh im Jahr</t>
  </si>
  <si>
    <t>Üblich ist eine Anzahlung sowie monatliche Raten für Zins und Tilgung. Diese Raten beinhalten generell auch die Mwst., da sie vom Bruttokaufpreis berechnet werden. Der optierende Betrieb hat jedoch den Vorteil, dass er die auf den Kaufpreis bezahlte Vorsteuer zurück erhält. Das Programm ermittelt daher den Saldo aus Anzahlung und erstatteter Mwst. und berechnet beim Optierer hieraus den Zinsansatz für gebundenes Kapital. Beim Pauschalierer ist die gesamte Anzahlung zu verzinsen.</t>
  </si>
  <si>
    <r>
      <t xml:space="preserve">erwartete Wartungs- u. Reparaturkosten </t>
    </r>
    <r>
      <rPr>
        <b/>
        <sz val="12"/>
        <rFont val="Arial"/>
        <family val="2"/>
      </rPr>
      <t>nach</t>
    </r>
    <r>
      <rPr>
        <sz val="12"/>
        <rFont val="Arial"/>
        <family val="2"/>
      </rPr>
      <t xml:space="preserve"> der Garantiezeit je Schlepperstunde</t>
    </r>
  </si>
  <si>
    <r>
      <t xml:space="preserve">Gesamtkosten </t>
    </r>
    <r>
      <rPr>
        <b/>
        <sz val="14"/>
        <color indexed="62"/>
        <rFont val="Arial"/>
        <family val="2"/>
      </rPr>
      <t>bei Rückgabe zum vertraglichen Restwert</t>
    </r>
  </si>
  <si>
    <r>
      <t xml:space="preserve">Gesamtkosten </t>
    </r>
    <r>
      <rPr>
        <b/>
        <sz val="14"/>
        <color indexed="62"/>
        <rFont val="Arial"/>
        <family val="2"/>
      </rPr>
      <t>bei Rückgabe zum Schätzwert</t>
    </r>
  </si>
  <si>
    <r>
      <t xml:space="preserve">4b. Miete mit fixer Monatsmiete </t>
    </r>
    <r>
      <rPr>
        <b/>
        <sz val="14"/>
        <color indexed="10"/>
        <rFont val="Arial"/>
        <family val="2"/>
      </rPr>
      <t>mit Mietdauer unter 12 Mon.</t>
    </r>
  </si>
  <si>
    <t xml:space="preserve"> - bei Rückgabe zum vertraglichen Restwert</t>
  </si>
  <si>
    <t xml:space="preserve"> - bei Rückgabe zum Schätzwert</t>
  </si>
  <si>
    <t xml:space="preserve">im Vergleich zum Kredit in der Regel niedrigere Raten (abhängig von Kreditlaufzeit) </t>
  </si>
  <si>
    <t>Gesamtkosten unter Anrechnung des Schätzwertes bei Vertragsende</t>
  </si>
  <si>
    <r>
      <t>erwarteter Schätzwert nach dieser Nutzungsdauer</t>
    </r>
    <r>
      <rPr>
        <sz val="11"/>
        <rFont val="Arial"/>
        <family val="2"/>
      </rPr>
      <t xml:space="preserve"> (wird von Darlehensfinanzierung übernommen)</t>
    </r>
  </si>
  <si>
    <t>3a. Leasing mit Rückgabe zum vertraglichen Restwert</t>
  </si>
  <si>
    <t>3b. Leasing mit Rückgabe zum Schätzwert</t>
  </si>
  <si>
    <t xml:space="preserve">Kaufpreis bei händlerunabhängiger Finanzierung </t>
  </si>
  <si>
    <r>
      <t xml:space="preserve">netto
</t>
    </r>
    <r>
      <rPr>
        <sz val="12"/>
        <color indexed="8"/>
        <rFont val="Arial"/>
        <family val="2"/>
      </rPr>
      <t>(ohne Mwst.)
Optierender Ldw.</t>
    </r>
  </si>
  <si>
    <r>
      <t>Kosten für Stunden außerhalb des Mietzeitraums pro Jahr</t>
    </r>
    <r>
      <rPr>
        <sz val="10"/>
        <rFont val="Arial"/>
        <family val="2"/>
      </rPr>
      <t xml:space="preserve"> (z.B. Schlepper vom MR)</t>
    </r>
  </si>
  <si>
    <t>vom Kaufpreis in Zeile 8</t>
  </si>
  <si>
    <t xml:space="preserve">5. Nutzungsabhängige Miete </t>
  </si>
  <si>
    <r>
      <t xml:space="preserve">Wartung- und Reparaturen </t>
    </r>
    <r>
      <rPr>
        <sz val="11"/>
        <rFont val="Arial"/>
        <family val="2"/>
      </rPr>
      <t>(bzw. Wartungsvertrag)</t>
    </r>
  </si>
  <si>
    <t>Beispiel: Schlepper für 100.000 € netto</t>
  </si>
  <si>
    <t xml:space="preserve">Zinsansatz für die Differenz aus Anzahlung und Mwst.-Erstattung  (Zeile 19)          </t>
  </si>
  <si>
    <t>4. Miete mit fixer Jahresmiete</t>
  </si>
  <si>
    <r>
      <t>brutto</t>
    </r>
    <r>
      <rPr>
        <sz val="12"/>
        <color indexed="8"/>
        <rFont val="Arial"/>
        <family val="2"/>
      </rPr>
      <t xml:space="preserve"> 
(inkl. Mwst.)
Pauschalie-render Ldw.</t>
    </r>
  </si>
  <si>
    <t>7. Vergleich des Liquiditätsbedarfs</t>
  </si>
  <si>
    <t>1) Bei der Bruttoberechnung wird der Schlepper mit dem Steuersatz für die Pauschalierung (aktuell 10,7%) bewertet. Damit wird unterstellt, dass die seit 2011 neu gefassten</t>
  </si>
  <si>
    <r>
      <t>Summe Zinsansatz für gebundenes Kapital</t>
    </r>
    <r>
      <rPr>
        <vertAlign val="superscript"/>
        <sz val="12"/>
        <color indexed="8"/>
        <rFont val="Arial"/>
        <family val="2"/>
      </rPr>
      <t xml:space="preserve"> 2)</t>
    </r>
    <r>
      <rPr>
        <sz val="12"/>
        <color indexed="8"/>
        <rFont val="Arial"/>
        <family val="2"/>
      </rPr>
      <t xml:space="preserve"> </t>
    </r>
  </si>
  <si>
    <t>vom Kaufpreis in Z. 8</t>
  </si>
  <si>
    <t>6. Vergleich  der  Kosten  je  Schlepperstunde  bei</t>
  </si>
  <si>
    <r>
      <t xml:space="preserve">3. Leasing </t>
    </r>
    <r>
      <rPr>
        <sz val="12"/>
        <rFont val="Arial"/>
        <family val="2"/>
      </rPr>
      <t>(Teilamortisation mit Restw.)</t>
    </r>
  </si>
  <si>
    <r>
      <t xml:space="preserve">Erwarteter Schätzwert bei Vertragsende in % </t>
    </r>
    <r>
      <rPr>
        <vertAlign val="superscript"/>
        <sz val="12"/>
        <rFont val="Arial"/>
        <family val="2"/>
      </rPr>
      <t>1)</t>
    </r>
  </si>
  <si>
    <t>Sie können die Kosten eines Schleppers je Betriebsstunde bei den Finanzierungsvarianten Kauf mit Darlehen oder Eigenmitteln, Leasing oder Miete ermitteln. Berücksichtigt werden alle Kosten mit Ausnahme der Betriebsstoffe (Diesel, Öl). Die Ergebnisse werden sowohl netto (maßgeblich für den optierenden Betrieb) als auch brutto (für den Pauschalierer) ausgewiesen.</t>
  </si>
  <si>
    <t>Nach Ablauf der Garantiezeit bis zum ca. 6. Nutzungsjahr kann man mit ca. 4 - 6 ct Wartungs- und Reparaturkosten je PS und Schlepperstunde kalkulieren.</t>
  </si>
  <si>
    <t>Da der Schlepper nach Ablauf des Darlehens in der Regel noch einen erheblichen Wert besitzt, wird dieser zu schätzende Zeitwert von der Belastung aus dem Darlehen (Anzahlung und Ratenzahlungen) abgezogen. Grundlage des Schätzwertes ist - dies gilt für alle Finanzierungsvarianten - der Kaufpreis in Zeile 8 des Rechenblattes.</t>
  </si>
  <si>
    <t>Die meisten Verträge sehen in der Regel nur ein Andienungsrecht vor. Wenn der Schätzwert höher ist als der vertragliche Restwert, wird der Leasinggeber von diesem Andienungsrecht vermutlich nicht Gebrauch machen. Der Leasingnehmer hat damit im Nachhinein effektiv zu hohe Raten bezahlt.</t>
  </si>
  <si>
    <t>Ist der Schätzwert niedriger als der Restwert, muss der Leasingnehmer in der Regel entweder eine Nachzahlung leisten oder den Schlepper zum vertraglich fixierten Restwert übernehmen.</t>
  </si>
  <si>
    <t>Das Programm ermittelt die Kosten je Schlepperstunde sowohl für den Fall der Rückgabe des Schleppers zum vertraglichen Restwert als auch zum Schätzwert.</t>
  </si>
  <si>
    <t>4. Miete mit fixer Jahresmiete (Operate Leasing)</t>
  </si>
  <si>
    <t>5. Nutzungsabhängige Miete (z.B. vom Maschinenring)</t>
  </si>
  <si>
    <t>6. Vergleich der Kosten je Schlepperstunde</t>
  </si>
  <si>
    <t>Liquidität ist zum Zeitpunkt des Besitzübergangs und dann monatlich für die Raten während der Vertragslaufzeit erforderlich. Bei den Kaufvarianten (1, 2) steht nach Vertragsablauf Liquidität in Form und Höhe des Schätzwertes des Schleppers zur Verfügung. Bei den Leasing- und Mietvarianten ist dies nicht der Fall.</t>
  </si>
  <si>
    <t>Unsicherheit bzgl. des Schätzwertes am Ende der Vertragslaufzeit</t>
  </si>
  <si>
    <t>bei niedriger Auslastung hohe Kosten je Sh, wenn der Schlepper zum vertraglich vereinbarten Restwert abgerechnet wird</t>
  </si>
  <si>
    <t>bei kurzer Laufzeit schnelle Anpassung an die betriebliche Entwicklung und den technischen Fortschritt</t>
  </si>
  <si>
    <t>bei niedriger Auslastung geringe Kosten je Sh</t>
  </si>
  <si>
    <t>hohe Kosten je Sh, wenn geringe Auslastung</t>
  </si>
  <si>
    <t>Welche Kosten trägt der Landwirt ?</t>
  </si>
  <si>
    <t>Abschreibung</t>
  </si>
  <si>
    <t>Kapitalverzinsung</t>
  </si>
  <si>
    <t>Versicherungen</t>
  </si>
  <si>
    <t>Reparaturen</t>
  </si>
  <si>
    <t>Leasingrate</t>
  </si>
  <si>
    <t>Eigener Schlepper</t>
  </si>
  <si>
    <t>Miet-schlepper</t>
  </si>
  <si>
    <t>Leasing-schlepper</t>
  </si>
  <si>
    <t>x</t>
  </si>
  <si>
    <t xml:space="preserve">Miete </t>
  </si>
  <si>
    <t>Betriebsstoffe</t>
  </si>
  <si>
    <t>hohe Kosten je Sh, insbesondere wenn vertragliche Mindestauslastung nicht erreicht wird</t>
  </si>
  <si>
    <t>bei hoher Auslastung in der Regel teurer als Kauf</t>
  </si>
  <si>
    <t xml:space="preserve">netto   </t>
  </si>
  <si>
    <t xml:space="preserve">brutto   </t>
  </si>
  <si>
    <t>Schlepperfinanzierung (Vers. 1.4)</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</si>
</sst>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quot;"/>
    <numFmt numFmtId="166" formatCode="0.0%"/>
    <numFmt numFmtId="167" formatCode="#,##0.0"/>
    <numFmt numFmtId="168" formatCode="#,##0.0\ &quot;€&quot;;[Red]\-#,##0.0\ &quot;€&quot;"/>
    <numFmt numFmtId="169" formatCode="#,##0_ ;[Red]\-#,##0\ "/>
    <numFmt numFmtId="170" formatCode="#,##0.0_ ;[Red]\-#,##0.0\ "/>
    <numFmt numFmtId="171" formatCode="#,##0.00_ ;[Red]\-#,##0.00\ "/>
    <numFmt numFmtId="172" formatCode="#,##0\ _€"/>
    <numFmt numFmtId="173" formatCode="#,##0.00\ &quot;€&quot;"/>
    <numFmt numFmtId="174" formatCode="#,##0.0\ &quot;€&quot;"/>
    <numFmt numFmtId="175" formatCode="_-* #,##0.0\ &quot;€&quot;_-;\-* #,##0.0\ &quot;€&quot;_-;_-* &quot;-&quot;??\ &quot;€&quot;_-;_-@_-"/>
    <numFmt numFmtId="176" formatCode="_-* #,##0\ &quot;€&quot;_-;\-* #,##0\ &quot;€&quot;_-;_-* &quot;-&quot;??\ &quot;€&quot;_-;_-@_-"/>
    <numFmt numFmtId="177" formatCode="0.000000"/>
    <numFmt numFmtId="178" formatCode="0.00000"/>
    <numFmt numFmtId="179" formatCode="0.0000"/>
    <numFmt numFmtId="180" formatCode="0.000"/>
    <numFmt numFmtId="181" formatCode="0.0000000"/>
    <numFmt numFmtId="182" formatCode="#,##0.00&quot; Monaten&quot;"/>
    <numFmt numFmtId="183" formatCode="#,##0.0&quot; Monaten&quot;"/>
    <numFmt numFmtId="184" formatCode="#,##0&quot; Monaten&quot;"/>
    <numFmt numFmtId="185" formatCode="_-* #,##0.0\ _€_-;\-* #,##0.0\ _€_-;_-* &quot;-&quot;?\ _€_-;_-@_-"/>
    <numFmt numFmtId="186" formatCode="#,##0&quot; Jahren&quot;"/>
    <numFmt numFmtId="187" formatCode="#,##0&quot; Sh&quot;"/>
    <numFmt numFmtId="188" formatCode="#,##0&quot; Sh/J.&quot;"/>
    <numFmt numFmtId="189" formatCode="_-* #,##0.000\ _€_-;\-* #,##0.000\ _€_-;_-* &quot;-&quot;???\ _€_-;_-@_-"/>
    <numFmt numFmtId="190" formatCode="_-* #,##0.000\ &quot;€&quot;_-;\-* #,##0.000\ &quot;€&quot;_-;_-* &quot;-&quot;???\ &quot;€&quot;_-;_-@_-"/>
    <numFmt numFmtId="191" formatCode="#,##0&quot; Sh/J.&quot;\ \ \ "/>
    <numFmt numFmtId="192" formatCode="0.00000000"/>
    <numFmt numFmtId="193" formatCode="0.000000000"/>
    <numFmt numFmtId="194" formatCode="0.0000000000"/>
    <numFmt numFmtId="195" formatCode="#,##0&quot; Sh/Jahr&quot;"/>
    <numFmt numFmtId="196" formatCode="#,##0.0&quot; Sh/J.&quot;\ \ \ "/>
    <numFmt numFmtId="197" formatCode="#,##0.00&quot; Sh/J.&quot;\ \ \ "/>
    <numFmt numFmtId="198" formatCode="0.000%"/>
    <numFmt numFmtId="199" formatCode="0.0000%"/>
    <numFmt numFmtId="200" formatCode="_-* #,##0.00\ _€_-;\-* #,##0.00\ _€_-;_-* &quot;-&quot;???\ _€_-;_-@_-"/>
    <numFmt numFmtId="201" formatCode="_-* #,##0.0\ _€_-;\-* #,##0.0\ _€_-;_-* &quot;-&quot;???\ _€_-;_-@_-"/>
    <numFmt numFmtId="202" formatCode="#,##0&quot; Jahre&quot;"/>
    <numFmt numFmtId="203" formatCode="#,##0.00&quot; Monate&quot;"/>
    <numFmt numFmtId="204" formatCode="#,##0.0&quot; Monate&quot;"/>
    <numFmt numFmtId="205" formatCode="#,##0&quot; Monate&quot;"/>
    <numFmt numFmtId="206" formatCode="#,##0\ \€"/>
    <numFmt numFmtId="207" formatCode="_-* #,##0.0\ &quot;€&quot;_-;\-* #,##0.0\ &quot;€&quot;_-;_-* &quot;-&quot;?\ &quot;€&quot;_-;_-@_-"/>
    <numFmt numFmtId="208" formatCode="_-* #,##0\ &quot;€&quot;_ \ \ \-;\-* #,##0\ &quot;€&quot;_ \ \ \-;_-* &quot;-&quot;\ ??\ &quot;€&quot;_-;_-@_-"/>
  </numFmts>
  <fonts count="69">
    <font>
      <sz val="10"/>
      <name val="Arial"/>
      <family val="0"/>
    </font>
    <font>
      <b/>
      <sz val="16"/>
      <name val="Arial"/>
      <family val="2"/>
    </font>
    <font>
      <u val="single"/>
      <sz val="10"/>
      <color indexed="12"/>
      <name val="Arial"/>
      <family val="2"/>
    </font>
    <font>
      <u val="single"/>
      <sz val="10"/>
      <color indexed="36"/>
      <name val="Arial"/>
      <family val="2"/>
    </font>
    <font>
      <b/>
      <sz val="18"/>
      <name val="Arial"/>
      <family val="2"/>
    </font>
    <font>
      <sz val="14"/>
      <name val="Arial"/>
      <family val="2"/>
    </font>
    <font>
      <sz val="12"/>
      <color indexed="10"/>
      <name val="Arial"/>
      <family val="2"/>
    </font>
    <font>
      <b/>
      <sz val="14"/>
      <name val="Arial"/>
      <family val="2"/>
    </font>
    <font>
      <sz val="12"/>
      <name val="Arial"/>
      <family val="2"/>
    </font>
    <font>
      <b/>
      <sz val="12"/>
      <name val="Arial"/>
      <family val="2"/>
    </font>
    <font>
      <sz val="11"/>
      <name val="Arial"/>
      <family val="2"/>
    </font>
    <font>
      <b/>
      <sz val="20"/>
      <name val="Arial"/>
      <family val="2"/>
    </font>
    <font>
      <b/>
      <sz val="12"/>
      <color indexed="8"/>
      <name val="Arial"/>
      <family val="2"/>
    </font>
    <font>
      <b/>
      <sz val="10"/>
      <name val="Arial"/>
      <family val="2"/>
    </font>
    <font>
      <sz val="12"/>
      <color indexed="8"/>
      <name val="Arial"/>
      <family val="2"/>
    </font>
    <font>
      <b/>
      <sz val="14"/>
      <color indexed="8"/>
      <name val="Arial"/>
      <family val="2"/>
    </font>
    <font>
      <b/>
      <sz val="12"/>
      <color indexed="10"/>
      <name val="Arial"/>
      <family val="2"/>
    </font>
    <font>
      <b/>
      <sz val="11"/>
      <name val="Arial"/>
      <family val="2"/>
    </font>
    <font>
      <vertAlign val="superscript"/>
      <sz val="12"/>
      <color indexed="8"/>
      <name val="Arial"/>
      <family val="2"/>
    </font>
    <font>
      <sz val="11"/>
      <color indexed="8"/>
      <name val="Arial"/>
      <family val="2"/>
    </font>
    <font>
      <b/>
      <sz val="16"/>
      <color indexed="18"/>
      <name val="Arial"/>
      <family val="2"/>
    </font>
    <font>
      <b/>
      <sz val="10"/>
      <name val="Tahoma"/>
      <family val="2"/>
    </font>
    <font>
      <sz val="10"/>
      <name val="Tahoma"/>
      <family val="2"/>
    </font>
    <font>
      <b/>
      <sz val="9"/>
      <name val="Tahoma"/>
      <family val="2"/>
    </font>
    <font>
      <sz val="9"/>
      <name val="Tahoma"/>
      <family val="2"/>
    </font>
    <font>
      <vertAlign val="superscript"/>
      <sz val="12"/>
      <name val="Arial"/>
      <family val="2"/>
    </font>
    <font>
      <b/>
      <sz val="14"/>
      <color indexed="10"/>
      <name val="Arial"/>
      <family val="2"/>
    </font>
    <font>
      <sz val="9"/>
      <name val="Arial"/>
      <family val="2"/>
    </font>
    <font>
      <b/>
      <sz val="14"/>
      <color indexed="62"/>
      <name val="Arial"/>
      <family val="2"/>
    </font>
    <font>
      <sz val="11.5"/>
      <color indexed="8"/>
      <name val="Arial"/>
      <family val="0"/>
    </font>
    <font>
      <sz val="9.5"/>
      <color indexed="8"/>
      <name val="Arial"/>
      <family val="0"/>
    </font>
    <font>
      <sz val="10"/>
      <color indexed="8"/>
      <name val="Arial"/>
      <family val="0"/>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b/>
      <sz val="16"/>
      <color indexed="8"/>
      <name val="Arial"/>
      <family val="0"/>
    </font>
    <font>
      <b/>
      <sz val="16"/>
      <color indexed="10"/>
      <name val="Arial"/>
      <family val="0"/>
    </font>
    <font>
      <sz val="1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51"/>
        <bgColor indexed="64"/>
      </patternFill>
    </fill>
    <fill>
      <patternFill patternType="solid">
        <fgColor indexed="55"/>
        <bgColor indexed="64"/>
      </patternFill>
    </fill>
    <fill>
      <patternFill patternType="solid">
        <fgColor indexed="13"/>
        <bgColor indexed="64"/>
      </patternFill>
    </fill>
    <fill>
      <patternFill patternType="solid">
        <fgColor indexed="45"/>
        <bgColor indexed="64"/>
      </patternFill>
    </fill>
    <fill>
      <patternFill patternType="solid">
        <fgColor theme="3" tint="0.7999799847602844"/>
        <bgColor indexed="64"/>
      </patternFill>
    </fill>
    <fill>
      <patternFill patternType="solid">
        <fgColor rgb="FFFFFF00"/>
        <bgColor indexed="64"/>
      </patternFill>
    </fill>
  </fills>
  <borders count="7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medium"/>
      <top style="thin"/>
      <bottom style="thin"/>
    </border>
    <border>
      <left style="thin"/>
      <right style="medium"/>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style="medium"/>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style="medium"/>
    </border>
    <border>
      <left style="thin"/>
      <right style="thin"/>
      <top style="medium"/>
      <bottom style="thin"/>
    </border>
    <border>
      <left style="medium"/>
      <right>
        <color indexed="63"/>
      </right>
      <top>
        <color indexed="63"/>
      </top>
      <bottom style="thin"/>
    </border>
    <border>
      <left style="thin"/>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style="thin"/>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thin"/>
      <top style="thin"/>
      <bottom style="medium"/>
    </border>
    <border>
      <left style="medium"/>
      <right style="medium"/>
      <top style="medium"/>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thin"/>
    </border>
    <border>
      <left>
        <color indexed="63"/>
      </left>
      <right>
        <color indexed="63"/>
      </right>
      <top style="thin"/>
      <bottom style="thin"/>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thin"/>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44" fontId="0" fillId="0" borderId="0" applyFon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96">
    <xf numFmtId="0" fontId="0" fillId="0" borderId="0" xfId="0" applyAlignment="1">
      <alignment/>
    </xf>
    <xf numFmtId="0" fontId="5" fillId="0" borderId="0" xfId="0" applyFont="1" applyAlignment="1">
      <alignment/>
    </xf>
    <xf numFmtId="0" fontId="5" fillId="0" borderId="0" xfId="0" applyFont="1" applyAlignment="1">
      <alignment wrapText="1"/>
    </xf>
    <xf numFmtId="176" fontId="8" fillId="33" borderId="10" xfId="46" applyNumberFormat="1" applyFont="1" applyFill="1" applyBorder="1" applyAlignment="1" applyProtection="1">
      <alignment/>
      <protection locked="0"/>
    </xf>
    <xf numFmtId="0" fontId="5" fillId="34" borderId="11" xfId="0" applyFont="1" applyFill="1" applyBorder="1" applyAlignment="1">
      <alignment vertical="top" wrapText="1"/>
    </xf>
    <xf numFmtId="0" fontId="5" fillId="34" borderId="12" xfId="0" applyFont="1" applyFill="1" applyBorder="1" applyAlignment="1">
      <alignment vertical="top"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5" borderId="17" xfId="0" applyFont="1" applyFill="1" applyBorder="1" applyAlignment="1">
      <alignment vertical="top" wrapText="1"/>
    </xf>
    <xf numFmtId="0" fontId="5" fillId="34" borderId="18" xfId="0" applyFont="1" applyFill="1" applyBorder="1" applyAlignment="1">
      <alignment vertical="top" wrapText="1"/>
    </xf>
    <xf numFmtId="176" fontId="8" fillId="34" borderId="10" xfId="46" applyNumberFormat="1" applyFont="1" applyFill="1" applyBorder="1" applyAlignment="1" applyProtection="1">
      <alignment/>
      <protection/>
    </xf>
    <xf numFmtId="44" fontId="9" fillId="33" borderId="19" xfId="46" applyNumberFormat="1" applyFont="1" applyFill="1" applyBorder="1" applyAlignment="1" applyProtection="1">
      <alignment horizontal="center"/>
      <protection locked="0"/>
    </xf>
    <xf numFmtId="176" fontId="8" fillId="37" borderId="10" xfId="46" applyNumberFormat="1" applyFont="1" applyFill="1" applyBorder="1" applyAlignment="1" applyProtection="1">
      <alignment/>
      <protection/>
    </xf>
    <xf numFmtId="176" fontId="8" fillId="38" borderId="10" xfId="46" applyNumberFormat="1" applyFont="1" applyFill="1" applyBorder="1" applyAlignment="1" applyProtection="1">
      <alignment/>
      <protection/>
    </xf>
    <xf numFmtId="0" fontId="5" fillId="35" borderId="20" xfId="0" applyFont="1" applyFill="1" applyBorder="1" applyAlignment="1">
      <alignment vertical="top" wrapText="1"/>
    </xf>
    <xf numFmtId="0" fontId="9"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8" fillId="0" borderId="0" xfId="0" applyFont="1" applyAlignment="1" applyProtection="1">
      <alignment/>
      <protection/>
    </xf>
    <xf numFmtId="0" fontId="8" fillId="37" borderId="0" xfId="0" applyFont="1" applyFill="1" applyBorder="1" applyAlignment="1" applyProtection="1">
      <alignment/>
      <protection/>
    </xf>
    <xf numFmtId="176" fontId="8" fillId="37" borderId="21" xfId="46" applyNumberFormat="1" applyFont="1" applyFill="1" applyBorder="1" applyAlignment="1" applyProtection="1">
      <alignment/>
      <protection/>
    </xf>
    <xf numFmtId="0" fontId="8" fillId="37" borderId="0" xfId="0" applyFont="1" applyFill="1" applyBorder="1" applyAlignment="1" applyProtection="1">
      <alignment horizontal="righ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8" fillId="34" borderId="22" xfId="0" applyFont="1" applyFill="1" applyBorder="1" applyAlignment="1" applyProtection="1">
      <alignment/>
      <protection/>
    </xf>
    <xf numFmtId="0" fontId="8" fillId="34" borderId="22" xfId="0" applyFont="1" applyFill="1" applyBorder="1" applyAlignment="1" applyProtection="1">
      <alignment horizontal="right"/>
      <protection/>
    </xf>
    <xf numFmtId="0" fontId="7" fillId="34" borderId="0" xfId="0" applyFont="1" applyFill="1" applyBorder="1" applyAlignment="1" applyProtection="1">
      <alignment/>
      <protection/>
    </xf>
    <xf numFmtId="0" fontId="9" fillId="34" borderId="0" xfId="0" applyFont="1" applyFill="1" applyBorder="1" applyAlignment="1" applyProtection="1">
      <alignment/>
      <protection/>
    </xf>
    <xf numFmtId="176" fontId="8" fillId="34" borderId="21" xfId="46" applyNumberFormat="1" applyFont="1" applyFill="1" applyBorder="1" applyAlignment="1" applyProtection="1">
      <alignment/>
      <protection/>
    </xf>
    <xf numFmtId="0" fontId="8" fillId="34" borderId="23" xfId="0" applyFont="1" applyFill="1" applyBorder="1" applyAlignment="1" applyProtection="1">
      <alignment horizontal="right"/>
      <protection/>
    </xf>
    <xf numFmtId="176" fontId="8" fillId="34" borderId="24" xfId="46" applyNumberFormat="1" applyFont="1" applyFill="1" applyBorder="1" applyAlignment="1" applyProtection="1">
      <alignment/>
      <protection/>
    </xf>
    <xf numFmtId="0" fontId="9" fillId="34" borderId="22" xfId="0" applyFont="1" applyFill="1" applyBorder="1" applyAlignment="1" applyProtection="1">
      <alignment/>
      <protection/>
    </xf>
    <xf numFmtId="44" fontId="9" fillId="34" borderId="21" xfId="46" applyNumberFormat="1" applyFont="1" applyFill="1" applyBorder="1" applyAlignment="1" applyProtection="1">
      <alignment/>
      <protection/>
    </xf>
    <xf numFmtId="0" fontId="9" fillId="34" borderId="23" xfId="0" applyFont="1" applyFill="1" applyBorder="1" applyAlignment="1" applyProtection="1">
      <alignment/>
      <protection/>
    </xf>
    <xf numFmtId="176" fontId="9" fillId="0" borderId="0" xfId="0" applyNumberFormat="1" applyFont="1" applyAlignment="1" applyProtection="1">
      <alignment/>
      <protection/>
    </xf>
    <xf numFmtId="0" fontId="8" fillId="38" borderId="0" xfId="0" applyFont="1" applyFill="1" applyBorder="1" applyAlignment="1" applyProtection="1">
      <alignment/>
      <protection/>
    </xf>
    <xf numFmtId="0" fontId="8" fillId="38" borderId="0" xfId="0" applyFont="1" applyFill="1" applyBorder="1" applyAlignment="1" applyProtection="1">
      <alignment horizontal="right"/>
      <protection/>
    </xf>
    <xf numFmtId="0" fontId="7" fillId="38" borderId="0" xfId="0" applyFont="1" applyFill="1" applyBorder="1" applyAlignment="1" applyProtection="1">
      <alignment/>
      <protection/>
    </xf>
    <xf numFmtId="0" fontId="9" fillId="38" borderId="0" xfId="0" applyFont="1" applyFill="1" applyBorder="1" applyAlignment="1" applyProtection="1">
      <alignment/>
      <protection/>
    </xf>
    <xf numFmtId="0" fontId="9" fillId="38" borderId="23" xfId="0" applyFont="1" applyFill="1" applyBorder="1" applyAlignment="1" applyProtection="1">
      <alignment/>
      <protection/>
    </xf>
    <xf numFmtId="0" fontId="8" fillId="35" borderId="0" xfId="0" applyFont="1" applyFill="1" applyBorder="1" applyAlignment="1" applyProtection="1">
      <alignment/>
      <protection/>
    </xf>
    <xf numFmtId="0" fontId="7" fillId="0" borderId="0" xfId="0" applyFont="1" applyAlignment="1">
      <alignment/>
    </xf>
    <xf numFmtId="14" fontId="5" fillId="0" borderId="0" xfId="0" applyNumberFormat="1" applyFont="1" applyAlignment="1">
      <alignment/>
    </xf>
    <xf numFmtId="0" fontId="5" fillId="0" borderId="0" xfId="0" applyFont="1" applyAlignment="1">
      <alignment horizontal="left" wrapText="1"/>
    </xf>
    <xf numFmtId="0" fontId="11" fillId="0" borderId="0" xfId="0" applyFont="1" applyAlignment="1">
      <alignment/>
    </xf>
    <xf numFmtId="176" fontId="8" fillId="39" borderId="10" xfId="46" applyNumberFormat="1" applyFont="1" applyFill="1" applyBorder="1" applyAlignment="1" applyProtection="1">
      <alignment/>
      <protection/>
    </xf>
    <xf numFmtId="176" fontId="8" fillId="38" borderId="24" xfId="46" applyNumberFormat="1" applyFont="1" applyFill="1" applyBorder="1" applyAlignment="1" applyProtection="1">
      <alignment/>
      <protection/>
    </xf>
    <xf numFmtId="0" fontId="8" fillId="38" borderId="22" xfId="0" applyFont="1" applyFill="1" applyBorder="1" applyAlignment="1" applyProtection="1">
      <alignment/>
      <protection/>
    </xf>
    <xf numFmtId="0" fontId="8" fillId="38" borderId="17" xfId="0" applyFont="1" applyFill="1" applyBorder="1" applyAlignment="1" applyProtection="1">
      <alignment/>
      <protection/>
    </xf>
    <xf numFmtId="0" fontId="7" fillId="37" borderId="0" xfId="0" applyFont="1" applyFill="1" applyBorder="1" applyAlignment="1" applyProtection="1">
      <alignment/>
      <protection/>
    </xf>
    <xf numFmtId="0" fontId="9" fillId="37" borderId="0" xfId="0" applyFont="1" applyFill="1" applyBorder="1" applyAlignment="1" applyProtection="1">
      <alignment/>
      <protection/>
    </xf>
    <xf numFmtId="176" fontId="8" fillId="37" borderId="10" xfId="0" applyNumberFormat="1" applyFont="1" applyFill="1" applyBorder="1" applyAlignment="1" applyProtection="1">
      <alignment/>
      <protection/>
    </xf>
    <xf numFmtId="0" fontId="7" fillId="37" borderId="25" xfId="0" applyFont="1" applyFill="1" applyBorder="1" applyAlignment="1" applyProtection="1">
      <alignment/>
      <protection/>
    </xf>
    <xf numFmtId="0" fontId="7" fillId="37" borderId="26" xfId="0" applyFont="1" applyFill="1" applyBorder="1" applyAlignment="1" applyProtection="1">
      <alignment/>
      <protection/>
    </xf>
    <xf numFmtId="0" fontId="8" fillId="37" borderId="27" xfId="0" applyFont="1" applyFill="1" applyBorder="1" applyAlignment="1" applyProtection="1">
      <alignment/>
      <protection/>
    </xf>
    <xf numFmtId="176" fontId="8" fillId="37" borderId="16" xfId="0" applyNumberFormat="1" applyFont="1" applyFill="1" applyBorder="1" applyAlignment="1" applyProtection="1">
      <alignment/>
      <protection/>
    </xf>
    <xf numFmtId="176" fontId="8" fillId="33" borderId="16" xfId="46" applyNumberFormat="1" applyFont="1" applyFill="1" applyBorder="1" applyAlignment="1" applyProtection="1">
      <alignment/>
      <protection locked="0"/>
    </xf>
    <xf numFmtId="176" fontId="8" fillId="37" borderId="16" xfId="46" applyNumberFormat="1" applyFont="1" applyFill="1" applyBorder="1" applyAlignment="1" applyProtection="1">
      <alignment/>
      <protection/>
    </xf>
    <xf numFmtId="176" fontId="8" fillId="37" borderId="18" xfId="46" applyNumberFormat="1" applyFont="1" applyFill="1" applyBorder="1" applyAlignment="1" applyProtection="1">
      <alignment/>
      <protection/>
    </xf>
    <xf numFmtId="44" fontId="9" fillId="37" borderId="28" xfId="46" applyNumberFormat="1" applyFont="1" applyFill="1" applyBorder="1" applyAlignment="1" applyProtection="1">
      <alignment/>
      <protection/>
    </xf>
    <xf numFmtId="44" fontId="9" fillId="37" borderId="15" xfId="46" applyNumberFormat="1" applyFont="1" applyFill="1" applyBorder="1" applyAlignment="1" applyProtection="1">
      <alignment/>
      <protection/>
    </xf>
    <xf numFmtId="0" fontId="7" fillId="34" borderId="25" xfId="0" applyFont="1" applyFill="1" applyBorder="1" applyAlignment="1" applyProtection="1">
      <alignment/>
      <protection/>
    </xf>
    <xf numFmtId="0" fontId="7" fillId="34" borderId="26" xfId="0" applyFont="1" applyFill="1" applyBorder="1" applyAlignment="1" applyProtection="1">
      <alignment/>
      <protection/>
    </xf>
    <xf numFmtId="3" fontId="8" fillId="34" borderId="29" xfId="0" applyNumberFormat="1" applyFont="1" applyFill="1" applyBorder="1" applyAlignment="1" applyProtection="1">
      <alignment horizontal="center"/>
      <protection/>
    </xf>
    <xf numFmtId="3" fontId="8" fillId="34" borderId="12" xfId="0" applyNumberFormat="1" applyFont="1" applyFill="1" applyBorder="1" applyAlignment="1" applyProtection="1">
      <alignment horizontal="center"/>
      <protection/>
    </xf>
    <xf numFmtId="0" fontId="8" fillId="34" borderId="27" xfId="0" applyFont="1" applyFill="1" applyBorder="1" applyAlignment="1" applyProtection="1">
      <alignment/>
      <protection/>
    </xf>
    <xf numFmtId="0" fontId="8" fillId="34" borderId="30" xfId="0" applyFont="1" applyFill="1" applyBorder="1" applyAlignment="1" applyProtection="1">
      <alignment/>
      <protection/>
    </xf>
    <xf numFmtId="176" fontId="8" fillId="34" borderId="16" xfId="46" applyNumberFormat="1" applyFont="1" applyFill="1" applyBorder="1" applyAlignment="1" applyProtection="1">
      <alignment/>
      <protection/>
    </xf>
    <xf numFmtId="176" fontId="8" fillId="34" borderId="31" xfId="46" applyNumberFormat="1" applyFont="1" applyFill="1" applyBorder="1" applyAlignment="1" applyProtection="1">
      <alignment/>
      <protection/>
    </xf>
    <xf numFmtId="0" fontId="9" fillId="34" borderId="30" xfId="0" applyFont="1" applyFill="1" applyBorder="1" applyAlignment="1" applyProtection="1">
      <alignment/>
      <protection/>
    </xf>
    <xf numFmtId="0" fontId="9" fillId="34" borderId="32" xfId="0" applyFont="1" applyFill="1" applyBorder="1" applyAlignment="1" applyProtection="1">
      <alignment/>
      <protection/>
    </xf>
    <xf numFmtId="0" fontId="9" fillId="34" borderId="33" xfId="0" applyFont="1" applyFill="1" applyBorder="1" applyAlignment="1" applyProtection="1">
      <alignment/>
      <protection/>
    </xf>
    <xf numFmtId="0" fontId="8" fillId="34" borderId="33" xfId="0" applyFont="1" applyFill="1" applyBorder="1" applyAlignment="1" applyProtection="1">
      <alignment horizontal="right"/>
      <protection/>
    </xf>
    <xf numFmtId="44" fontId="9" fillId="34" borderId="28" xfId="46" applyNumberFormat="1" applyFont="1" applyFill="1" applyBorder="1" applyAlignment="1" applyProtection="1">
      <alignment/>
      <protection/>
    </xf>
    <xf numFmtId="44" fontId="9" fillId="34" borderId="15" xfId="46" applyNumberFormat="1" applyFont="1" applyFill="1" applyBorder="1" applyAlignment="1" applyProtection="1">
      <alignment/>
      <protection/>
    </xf>
    <xf numFmtId="0" fontId="7" fillId="38" borderId="26" xfId="0" applyFont="1" applyFill="1" applyBorder="1" applyAlignment="1" applyProtection="1">
      <alignment/>
      <protection/>
    </xf>
    <xf numFmtId="0" fontId="8" fillId="38" borderId="26" xfId="0" applyFont="1" applyFill="1" applyBorder="1" applyAlignment="1" applyProtection="1">
      <alignment horizontal="right"/>
      <protection/>
    </xf>
    <xf numFmtId="0" fontId="8" fillId="38" borderId="34" xfId="0" applyFont="1" applyFill="1" applyBorder="1" applyAlignment="1" applyProtection="1">
      <alignment horizontal="right"/>
      <protection/>
    </xf>
    <xf numFmtId="0" fontId="8" fillId="38" borderId="29" xfId="0" applyFont="1" applyFill="1" applyBorder="1" applyAlignment="1" applyProtection="1">
      <alignment horizontal="center"/>
      <protection/>
    </xf>
    <xf numFmtId="0" fontId="8" fillId="38" borderId="12" xfId="0" applyFont="1" applyFill="1" applyBorder="1" applyAlignment="1" applyProtection="1">
      <alignment horizontal="center"/>
      <protection/>
    </xf>
    <xf numFmtId="0" fontId="8" fillId="38" borderId="27" xfId="0" applyFont="1" applyFill="1" applyBorder="1" applyAlignment="1" applyProtection="1">
      <alignment/>
      <protection/>
    </xf>
    <xf numFmtId="0" fontId="8" fillId="38" borderId="30" xfId="0" applyFont="1" applyFill="1" applyBorder="1" applyAlignment="1" applyProtection="1">
      <alignment/>
      <protection/>
    </xf>
    <xf numFmtId="0" fontId="9" fillId="38" borderId="35" xfId="0" applyFont="1" applyFill="1" applyBorder="1" applyAlignment="1" applyProtection="1">
      <alignment/>
      <protection/>
    </xf>
    <xf numFmtId="0" fontId="9" fillId="38" borderId="32" xfId="0" applyFont="1" applyFill="1" applyBorder="1" applyAlignment="1" applyProtection="1">
      <alignment/>
      <protection/>
    </xf>
    <xf numFmtId="0" fontId="9" fillId="38" borderId="33" xfId="0" applyFont="1" applyFill="1" applyBorder="1" applyAlignment="1" applyProtection="1">
      <alignment/>
      <protection/>
    </xf>
    <xf numFmtId="44" fontId="9" fillId="38" borderId="28" xfId="46" applyNumberFormat="1" applyFont="1" applyFill="1" applyBorder="1" applyAlignment="1" applyProtection="1">
      <alignment/>
      <protection/>
    </xf>
    <xf numFmtId="0" fontId="1" fillId="34" borderId="26" xfId="0" applyFont="1" applyFill="1" applyBorder="1" applyAlignment="1" applyProtection="1">
      <alignment/>
      <protection/>
    </xf>
    <xf numFmtId="0" fontId="8" fillId="34" borderId="26" xfId="0" applyFont="1" applyFill="1" applyBorder="1" applyAlignment="1" applyProtection="1">
      <alignment/>
      <protection/>
    </xf>
    <xf numFmtId="0" fontId="8" fillId="34" borderId="34" xfId="0" applyFont="1" applyFill="1" applyBorder="1" applyAlignment="1" applyProtection="1">
      <alignment/>
      <protection/>
    </xf>
    <xf numFmtId="0" fontId="8" fillId="34" borderId="29" xfId="0" applyFont="1" applyFill="1" applyBorder="1" applyAlignment="1" applyProtection="1">
      <alignment horizontal="center"/>
      <protection/>
    </xf>
    <xf numFmtId="0" fontId="8" fillId="34" borderId="12" xfId="0" applyFont="1" applyFill="1" applyBorder="1" applyAlignment="1" applyProtection="1">
      <alignment horizontal="center"/>
      <protection/>
    </xf>
    <xf numFmtId="0" fontId="1" fillId="35" borderId="26" xfId="0" applyFont="1" applyFill="1" applyBorder="1" applyAlignment="1" applyProtection="1">
      <alignment/>
      <protection/>
    </xf>
    <xf numFmtId="0" fontId="8" fillId="35" borderId="34" xfId="0" applyFont="1" applyFill="1" applyBorder="1" applyAlignment="1" applyProtection="1">
      <alignment/>
      <protection/>
    </xf>
    <xf numFmtId="0" fontId="8" fillId="35" borderId="29" xfId="0" applyFont="1" applyFill="1" applyBorder="1" applyAlignment="1" applyProtection="1">
      <alignment horizontal="center"/>
      <protection/>
    </xf>
    <xf numFmtId="0" fontId="8" fillId="35" borderId="12" xfId="0" applyFont="1" applyFill="1" applyBorder="1" applyAlignment="1" applyProtection="1">
      <alignment horizontal="center"/>
      <protection/>
    </xf>
    <xf numFmtId="0" fontId="8" fillId="35" borderId="27" xfId="0" applyFont="1" applyFill="1" applyBorder="1" applyAlignment="1" applyProtection="1">
      <alignment/>
      <protection/>
    </xf>
    <xf numFmtId="44" fontId="9" fillId="35" borderId="11" xfId="46" applyNumberFormat="1" applyFont="1" applyFill="1" applyBorder="1" applyAlignment="1" applyProtection="1">
      <alignment/>
      <protection/>
    </xf>
    <xf numFmtId="0" fontId="8" fillId="35" borderId="32" xfId="0" applyFont="1" applyFill="1" applyBorder="1" applyAlignment="1" applyProtection="1">
      <alignment/>
      <protection/>
    </xf>
    <xf numFmtId="0" fontId="8" fillId="35" borderId="33" xfId="0" applyFont="1" applyFill="1" applyBorder="1" applyAlignment="1" applyProtection="1">
      <alignment/>
      <protection/>
    </xf>
    <xf numFmtId="176" fontId="8" fillId="35" borderId="28" xfId="46" applyNumberFormat="1" applyFont="1" applyFill="1" applyBorder="1" applyAlignment="1" applyProtection="1">
      <alignment/>
      <protection/>
    </xf>
    <xf numFmtId="176" fontId="8" fillId="35" borderId="15" xfId="46" applyNumberFormat="1" applyFont="1" applyFill="1" applyBorder="1" applyAlignment="1" applyProtection="1">
      <alignment/>
      <protection/>
    </xf>
    <xf numFmtId="0" fontId="1" fillId="33" borderId="36" xfId="0" applyFont="1" applyFill="1" applyBorder="1" applyAlignment="1">
      <alignment wrapText="1"/>
    </xf>
    <xf numFmtId="0" fontId="7" fillId="33" borderId="37" xfId="0" applyFont="1" applyFill="1" applyBorder="1" applyAlignment="1">
      <alignment wrapText="1"/>
    </xf>
    <xf numFmtId="0" fontId="7" fillId="33" borderId="38" xfId="0" applyFont="1" applyFill="1" applyBorder="1" applyAlignment="1">
      <alignment wrapText="1"/>
    </xf>
    <xf numFmtId="0" fontId="7" fillId="0" borderId="0" xfId="0" applyFont="1" applyAlignment="1">
      <alignment wrapText="1"/>
    </xf>
    <xf numFmtId="0" fontId="9" fillId="37" borderId="33" xfId="0" applyFont="1" applyFill="1" applyBorder="1" applyAlignment="1" applyProtection="1">
      <alignment horizontal="right"/>
      <protection/>
    </xf>
    <xf numFmtId="0" fontId="11" fillId="0" borderId="0" xfId="0" applyFont="1" applyAlignment="1" applyProtection="1">
      <alignment/>
      <protection/>
    </xf>
    <xf numFmtId="0" fontId="4" fillId="0" borderId="0" xfId="0" applyFont="1" applyAlignment="1" applyProtection="1">
      <alignment/>
      <protection/>
    </xf>
    <xf numFmtId="0" fontId="5" fillId="0" borderId="0" xfId="0" applyFont="1" applyAlignment="1" applyProtection="1">
      <alignment horizontal="right"/>
      <protection/>
    </xf>
    <xf numFmtId="0" fontId="1" fillId="0" borderId="0" xfId="0" applyFont="1" applyAlignment="1" applyProtection="1">
      <alignment/>
      <protection/>
    </xf>
    <xf numFmtId="176" fontId="8" fillId="0" borderId="0" xfId="0" applyNumberFormat="1" applyFont="1" applyAlignment="1" applyProtection="1">
      <alignment/>
      <protection/>
    </xf>
    <xf numFmtId="164" fontId="8" fillId="0" borderId="0" xfId="0" applyNumberFormat="1" applyFont="1" applyAlignment="1" applyProtection="1">
      <alignment/>
      <protection/>
    </xf>
    <xf numFmtId="2" fontId="8" fillId="0" borderId="0" xfId="0" applyNumberFormat="1" applyFont="1" applyAlignment="1" applyProtection="1">
      <alignment/>
      <protection/>
    </xf>
    <xf numFmtId="44" fontId="8" fillId="0" borderId="0" xfId="0" applyNumberFormat="1" applyFont="1" applyAlignment="1" applyProtection="1">
      <alignment/>
      <protection/>
    </xf>
    <xf numFmtId="176" fontId="8" fillId="35" borderId="24" xfId="46" applyNumberFormat="1" applyFont="1" applyFill="1" applyBorder="1" applyAlignment="1" applyProtection="1">
      <alignment/>
      <protection/>
    </xf>
    <xf numFmtId="0" fontId="14" fillId="35" borderId="0" xfId="0" applyFont="1" applyFill="1" applyBorder="1" applyAlignment="1" applyProtection="1">
      <alignment/>
      <protection/>
    </xf>
    <xf numFmtId="176" fontId="8" fillId="35" borderId="10" xfId="46" applyNumberFormat="1" applyFont="1" applyFill="1" applyBorder="1" applyAlignment="1" applyProtection="1">
      <alignment/>
      <protection/>
    </xf>
    <xf numFmtId="176" fontId="8" fillId="35" borderId="21" xfId="46" applyNumberFormat="1" applyFont="1" applyFill="1" applyBorder="1" applyAlignment="1" applyProtection="1">
      <alignment/>
      <protection/>
    </xf>
    <xf numFmtId="0" fontId="9" fillId="35" borderId="32" xfId="0" applyFont="1" applyFill="1" applyBorder="1" applyAlignment="1" applyProtection="1">
      <alignment/>
      <protection/>
    </xf>
    <xf numFmtId="0" fontId="9" fillId="35" borderId="33" xfId="0" applyFont="1" applyFill="1" applyBorder="1" applyAlignment="1" applyProtection="1">
      <alignment/>
      <protection/>
    </xf>
    <xf numFmtId="0" fontId="9" fillId="35" borderId="33" xfId="0" applyFont="1" applyFill="1" applyBorder="1" applyAlignment="1" applyProtection="1">
      <alignment horizontal="right"/>
      <protection/>
    </xf>
    <xf numFmtId="0" fontId="8" fillId="35" borderId="22" xfId="0" applyFont="1" applyFill="1" applyBorder="1" applyAlignment="1" applyProtection="1">
      <alignment/>
      <protection/>
    </xf>
    <xf numFmtId="0" fontId="8" fillId="35" borderId="22" xfId="0" applyFont="1" applyFill="1" applyBorder="1" applyAlignment="1" applyProtection="1">
      <alignment horizontal="right"/>
      <protection/>
    </xf>
    <xf numFmtId="166" fontId="8" fillId="35" borderId="13" xfId="52" applyNumberFormat="1" applyFont="1" applyFill="1" applyBorder="1" applyAlignment="1" applyProtection="1">
      <alignment horizontal="center"/>
      <protection/>
    </xf>
    <xf numFmtId="0" fontId="8" fillId="35" borderId="19" xfId="0" applyFont="1" applyFill="1" applyBorder="1" applyAlignment="1" applyProtection="1">
      <alignment horizontal="center"/>
      <protection/>
    </xf>
    <xf numFmtId="180" fontId="8" fillId="35" borderId="19" xfId="0" applyNumberFormat="1" applyFont="1" applyFill="1" applyBorder="1" applyAlignment="1" applyProtection="1">
      <alignment horizontal="center"/>
      <protection/>
    </xf>
    <xf numFmtId="0" fontId="14" fillId="35" borderId="39" xfId="0" applyFont="1" applyFill="1" applyBorder="1" applyAlignment="1" applyProtection="1">
      <alignment/>
      <protection/>
    </xf>
    <xf numFmtId="0" fontId="14" fillId="35" borderId="39" xfId="0" applyFont="1" applyFill="1" applyBorder="1" applyAlignment="1" applyProtection="1">
      <alignment horizontal="right"/>
      <protection/>
    </xf>
    <xf numFmtId="0" fontId="8" fillId="35" borderId="17" xfId="0" applyFont="1" applyFill="1" applyBorder="1" applyAlignment="1" applyProtection="1">
      <alignment horizontal="right"/>
      <protection/>
    </xf>
    <xf numFmtId="0" fontId="12" fillId="35" borderId="23" xfId="0" applyFont="1" applyFill="1" applyBorder="1" applyAlignment="1" applyProtection="1">
      <alignment horizontal="left"/>
      <protection/>
    </xf>
    <xf numFmtId="176" fontId="8" fillId="34" borderId="40" xfId="46" applyNumberFormat="1" applyFont="1" applyFill="1" applyBorder="1" applyAlignment="1" applyProtection="1">
      <alignment/>
      <protection/>
    </xf>
    <xf numFmtId="176" fontId="9" fillId="38" borderId="41" xfId="46" applyNumberFormat="1" applyFont="1" applyFill="1" applyBorder="1" applyAlignment="1" applyProtection="1">
      <alignment/>
      <protection/>
    </xf>
    <xf numFmtId="176" fontId="9" fillId="38" borderId="21" xfId="46" applyNumberFormat="1" applyFont="1" applyFill="1" applyBorder="1" applyAlignment="1" applyProtection="1">
      <alignment/>
      <protection/>
    </xf>
    <xf numFmtId="9" fontId="8" fillId="33" borderId="19" xfId="52" applyFont="1" applyFill="1" applyBorder="1" applyAlignment="1" applyProtection="1">
      <alignment horizontal="center"/>
      <protection locked="0"/>
    </xf>
    <xf numFmtId="166" fontId="8" fillId="40" borderId="19" xfId="52" applyNumberFormat="1" applyFont="1" applyFill="1" applyBorder="1" applyAlignment="1" applyProtection="1">
      <alignment horizontal="center"/>
      <protection locked="0"/>
    </xf>
    <xf numFmtId="0" fontId="14" fillId="35" borderId="26" xfId="0" applyFont="1" applyFill="1" applyBorder="1" applyAlignment="1" applyProtection="1">
      <alignment/>
      <protection/>
    </xf>
    <xf numFmtId="0" fontId="14" fillId="35" borderId="34" xfId="0" applyFont="1" applyFill="1" applyBorder="1" applyAlignment="1" applyProtection="1">
      <alignment/>
      <protection/>
    </xf>
    <xf numFmtId="0" fontId="14" fillId="35" borderId="27" xfId="0" applyFont="1" applyFill="1" applyBorder="1" applyAlignment="1" applyProtection="1">
      <alignment/>
      <protection/>
    </xf>
    <xf numFmtId="176" fontId="8" fillId="33" borderId="31" xfId="46" applyNumberFormat="1" applyFont="1" applyFill="1" applyBorder="1" applyAlignment="1" applyProtection="1">
      <alignment/>
      <protection locked="0"/>
    </xf>
    <xf numFmtId="0" fontId="15" fillId="35" borderId="25" xfId="0" applyFont="1" applyFill="1" applyBorder="1" applyAlignment="1" applyProtection="1">
      <alignment/>
      <protection/>
    </xf>
    <xf numFmtId="176" fontId="8" fillId="35" borderId="18" xfId="46" applyNumberFormat="1" applyFont="1" applyFill="1" applyBorder="1" applyAlignment="1" applyProtection="1">
      <alignment/>
      <protection/>
    </xf>
    <xf numFmtId="176" fontId="8" fillId="35" borderId="40" xfId="46" applyNumberFormat="1" applyFont="1" applyFill="1" applyBorder="1" applyAlignment="1" applyProtection="1">
      <alignment/>
      <protection/>
    </xf>
    <xf numFmtId="44" fontId="9" fillId="35" borderId="28" xfId="46" applyNumberFormat="1" applyFont="1" applyFill="1" applyBorder="1" applyAlignment="1" applyProtection="1">
      <alignment/>
      <protection/>
    </xf>
    <xf numFmtId="0" fontId="9" fillId="37" borderId="27" xfId="0" applyFont="1" applyFill="1" applyBorder="1" applyAlignment="1" applyProtection="1">
      <alignment/>
      <protection/>
    </xf>
    <xf numFmtId="0" fontId="8" fillId="34" borderId="39" xfId="0" applyFont="1" applyFill="1" applyBorder="1" applyAlignment="1" applyProtection="1">
      <alignment horizontal="right"/>
      <protection/>
    </xf>
    <xf numFmtId="0" fontId="9" fillId="38" borderId="23" xfId="0" applyFont="1" applyFill="1" applyBorder="1" applyAlignment="1" applyProtection="1">
      <alignment horizontal="right"/>
      <protection/>
    </xf>
    <xf numFmtId="176" fontId="9" fillId="38" borderId="24" xfId="46" applyNumberFormat="1" applyFont="1" applyFill="1" applyBorder="1" applyAlignment="1" applyProtection="1">
      <alignment/>
      <protection/>
    </xf>
    <xf numFmtId="0" fontId="8" fillId="34" borderId="17" xfId="0" applyFont="1" applyFill="1" applyBorder="1" applyAlignment="1" applyProtection="1">
      <alignment horizontal="right"/>
      <protection/>
    </xf>
    <xf numFmtId="44" fontId="8" fillId="33" borderId="28" xfId="46" applyNumberFormat="1" applyFont="1" applyFill="1" applyBorder="1" applyAlignment="1" applyProtection="1">
      <alignment/>
      <protection locked="0"/>
    </xf>
    <xf numFmtId="3" fontId="12" fillId="35" borderId="29" xfId="0" applyNumberFormat="1" applyFont="1" applyFill="1" applyBorder="1" applyAlignment="1" applyProtection="1">
      <alignment horizontal="center"/>
      <protection/>
    </xf>
    <xf numFmtId="3" fontId="12" fillId="35" borderId="12" xfId="0" applyNumberFormat="1" applyFont="1" applyFill="1" applyBorder="1" applyAlignment="1" applyProtection="1">
      <alignment horizontal="center"/>
      <protection/>
    </xf>
    <xf numFmtId="3" fontId="9" fillId="37" borderId="29" xfId="0" applyNumberFormat="1" applyFont="1" applyFill="1" applyBorder="1" applyAlignment="1" applyProtection="1">
      <alignment horizontal="center"/>
      <protection/>
    </xf>
    <xf numFmtId="3" fontId="9" fillId="37" borderId="12" xfId="0" applyNumberFormat="1" applyFont="1" applyFill="1" applyBorder="1" applyAlignment="1" applyProtection="1">
      <alignment horizontal="center"/>
      <protection/>
    </xf>
    <xf numFmtId="0" fontId="10" fillId="0" borderId="0" xfId="0" applyFont="1" applyAlignment="1" applyProtection="1">
      <alignment/>
      <protection/>
    </xf>
    <xf numFmtId="189" fontId="10" fillId="0" borderId="0" xfId="0" applyNumberFormat="1" applyFont="1" applyAlignment="1" applyProtection="1">
      <alignment/>
      <protection/>
    </xf>
    <xf numFmtId="166" fontId="8" fillId="40" borderId="21" xfId="52" applyNumberFormat="1" applyFont="1" applyFill="1" applyBorder="1" applyAlignment="1" applyProtection="1">
      <alignment horizontal="center"/>
      <protection locked="0"/>
    </xf>
    <xf numFmtId="0" fontId="8" fillId="37" borderId="30" xfId="0" applyFont="1" applyFill="1" applyBorder="1" applyAlignment="1" applyProtection="1">
      <alignment/>
      <protection/>
    </xf>
    <xf numFmtId="0" fontId="8" fillId="37" borderId="22" xfId="0" applyFont="1" applyFill="1" applyBorder="1" applyAlignment="1" applyProtection="1">
      <alignment/>
      <protection/>
    </xf>
    <xf numFmtId="176" fontId="8" fillId="37" borderId="41" xfId="46" applyNumberFormat="1" applyFont="1" applyFill="1" applyBorder="1" applyAlignment="1" applyProtection="1">
      <alignment/>
      <protection/>
    </xf>
    <xf numFmtId="176" fontId="8" fillId="34" borderId="41" xfId="46" applyNumberFormat="1" applyFont="1" applyFill="1" applyBorder="1" applyAlignment="1" applyProtection="1">
      <alignment/>
      <protection/>
    </xf>
    <xf numFmtId="44" fontId="8" fillId="33" borderId="10" xfId="46" applyNumberFormat="1" applyFont="1" applyFill="1" applyBorder="1" applyAlignment="1" applyProtection="1">
      <alignment/>
      <protection locked="0"/>
    </xf>
    <xf numFmtId="44" fontId="8" fillId="34" borderId="16" xfId="46" applyNumberFormat="1" applyFont="1" applyFill="1" applyBorder="1" applyAlignment="1" applyProtection="1">
      <alignment/>
      <protection/>
    </xf>
    <xf numFmtId="0" fontId="12" fillId="35" borderId="0" xfId="0" applyFont="1" applyFill="1" applyBorder="1" applyAlignment="1" applyProtection="1">
      <alignment horizontal="left"/>
      <protection/>
    </xf>
    <xf numFmtId="176" fontId="9" fillId="37" borderId="10" xfId="0" applyNumberFormat="1" applyFont="1" applyFill="1" applyBorder="1" applyAlignment="1" applyProtection="1">
      <alignment/>
      <protection/>
    </xf>
    <xf numFmtId="0" fontId="9" fillId="38" borderId="27" xfId="0" applyFont="1" applyFill="1" applyBorder="1" applyAlignment="1" applyProtection="1">
      <alignment/>
      <protection/>
    </xf>
    <xf numFmtId="0" fontId="8" fillId="38" borderId="20" xfId="0" applyFont="1" applyFill="1" applyBorder="1" applyAlignment="1" applyProtection="1">
      <alignment horizontal="right"/>
      <protection/>
    </xf>
    <xf numFmtId="176" fontId="8" fillId="38" borderId="40" xfId="46" applyNumberFormat="1" applyFont="1" applyFill="1" applyBorder="1" applyAlignment="1" applyProtection="1">
      <alignment/>
      <protection/>
    </xf>
    <xf numFmtId="176" fontId="9" fillId="38" borderId="42" xfId="46" applyNumberFormat="1" applyFont="1" applyFill="1" applyBorder="1" applyAlignment="1" applyProtection="1">
      <alignment/>
      <protection/>
    </xf>
    <xf numFmtId="176" fontId="8" fillId="39" borderId="24" xfId="46" applyNumberFormat="1" applyFont="1" applyFill="1" applyBorder="1" applyAlignment="1" applyProtection="1">
      <alignment/>
      <protection/>
    </xf>
    <xf numFmtId="0" fontId="9" fillId="34" borderId="27" xfId="0" applyFont="1" applyFill="1" applyBorder="1" applyAlignment="1" applyProtection="1">
      <alignment/>
      <protection/>
    </xf>
    <xf numFmtId="0" fontId="9" fillId="34" borderId="33" xfId="0" applyFont="1" applyFill="1" applyBorder="1" applyAlignment="1" applyProtection="1">
      <alignment horizontal="right"/>
      <protection/>
    </xf>
    <xf numFmtId="176" fontId="8" fillId="33" borderId="21" xfId="46" applyNumberFormat="1" applyFont="1" applyFill="1" applyBorder="1" applyAlignment="1" applyProtection="1">
      <alignment/>
      <protection locked="0"/>
    </xf>
    <xf numFmtId="44" fontId="8" fillId="34" borderId="40" xfId="46" applyNumberFormat="1" applyFont="1" applyFill="1" applyBorder="1" applyAlignment="1" applyProtection="1">
      <alignment/>
      <protection/>
    </xf>
    <xf numFmtId="44" fontId="8" fillId="33" borderId="24" xfId="46" applyNumberFormat="1" applyFont="1" applyFill="1" applyBorder="1" applyAlignment="1" applyProtection="1">
      <alignment/>
      <protection locked="0"/>
    </xf>
    <xf numFmtId="0" fontId="8" fillId="34" borderId="35" xfId="0" applyFont="1" applyFill="1" applyBorder="1" applyAlignment="1" applyProtection="1">
      <alignment/>
      <protection/>
    </xf>
    <xf numFmtId="0" fontId="8" fillId="34" borderId="23" xfId="0" applyFont="1" applyFill="1" applyBorder="1" applyAlignment="1" applyProtection="1">
      <alignment/>
      <protection/>
    </xf>
    <xf numFmtId="44" fontId="8" fillId="34" borderId="42" xfId="46" applyNumberFormat="1" applyFont="1" applyFill="1" applyBorder="1" applyAlignment="1" applyProtection="1">
      <alignment/>
      <protection/>
    </xf>
    <xf numFmtId="176" fontId="8" fillId="34" borderId="42" xfId="46" applyNumberFormat="1" applyFont="1" applyFill="1" applyBorder="1" applyAlignment="1" applyProtection="1">
      <alignment/>
      <protection/>
    </xf>
    <xf numFmtId="176" fontId="9" fillId="37" borderId="16" xfId="0" applyNumberFormat="1" applyFont="1" applyFill="1" applyBorder="1" applyAlignment="1" applyProtection="1">
      <alignment/>
      <protection/>
    </xf>
    <xf numFmtId="176" fontId="8" fillId="35" borderId="16" xfId="46" applyNumberFormat="1" applyFont="1" applyFill="1" applyBorder="1" applyAlignment="1" applyProtection="1">
      <alignment/>
      <protection/>
    </xf>
    <xf numFmtId="44" fontId="9" fillId="35" borderId="15" xfId="46" applyNumberFormat="1" applyFont="1" applyFill="1" applyBorder="1" applyAlignment="1" applyProtection="1">
      <alignment/>
      <protection/>
    </xf>
    <xf numFmtId="44" fontId="8" fillId="34" borderId="43" xfId="46" applyNumberFormat="1" applyFont="1" applyFill="1" applyBorder="1" applyAlignment="1" applyProtection="1">
      <alignment/>
      <protection/>
    </xf>
    <xf numFmtId="0" fontId="7" fillId="0" borderId="0" xfId="0" applyFont="1" applyAlignment="1" applyProtection="1">
      <alignment horizontal="center"/>
      <protection/>
    </xf>
    <xf numFmtId="176" fontId="8" fillId="33" borderId="18" xfId="46" applyNumberFormat="1" applyFont="1" applyFill="1" applyBorder="1" applyAlignment="1" applyProtection="1">
      <alignment/>
      <protection locked="0"/>
    </xf>
    <xf numFmtId="0" fontId="15" fillId="34" borderId="44" xfId="0" applyFont="1" applyFill="1" applyBorder="1" applyAlignment="1" applyProtection="1">
      <alignment vertical="top"/>
      <protection/>
    </xf>
    <xf numFmtId="0" fontId="14" fillId="34" borderId="45" xfId="0" applyFont="1" applyFill="1" applyBorder="1" applyAlignment="1" applyProtection="1">
      <alignment vertical="top"/>
      <protection/>
    </xf>
    <xf numFmtId="0" fontId="14" fillId="34" borderId="46" xfId="0" applyFont="1" applyFill="1" applyBorder="1" applyAlignment="1" applyProtection="1">
      <alignment vertical="top"/>
      <protection/>
    </xf>
    <xf numFmtId="3" fontId="12" fillId="34" borderId="47" xfId="0" applyNumberFormat="1" applyFont="1" applyFill="1" applyBorder="1" applyAlignment="1" applyProtection="1">
      <alignment horizontal="center" vertical="top" wrapText="1"/>
      <protection/>
    </xf>
    <xf numFmtId="3" fontId="12" fillId="34" borderId="48" xfId="0" applyNumberFormat="1" applyFont="1" applyFill="1" applyBorder="1" applyAlignment="1" applyProtection="1">
      <alignment horizontal="center" vertical="top" wrapText="1"/>
      <protection/>
    </xf>
    <xf numFmtId="0" fontId="8" fillId="34" borderId="33" xfId="0" applyFont="1" applyFill="1" applyBorder="1" applyAlignment="1" applyProtection="1">
      <alignment horizontal="left"/>
      <protection/>
    </xf>
    <xf numFmtId="0" fontId="8" fillId="34" borderId="32" xfId="0" applyFont="1" applyFill="1" applyBorder="1" applyAlignment="1" applyProtection="1">
      <alignment horizontal="left"/>
      <protection/>
    </xf>
    <xf numFmtId="0" fontId="1" fillId="37" borderId="25" xfId="0" applyFont="1" applyFill="1" applyBorder="1" applyAlignment="1" applyProtection="1">
      <alignment/>
      <protection/>
    </xf>
    <xf numFmtId="0" fontId="8" fillId="37" borderId="26" xfId="0" applyFont="1" applyFill="1" applyBorder="1" applyAlignment="1" applyProtection="1">
      <alignment/>
      <protection/>
    </xf>
    <xf numFmtId="0" fontId="7" fillId="37" borderId="27" xfId="0" applyFont="1" applyFill="1" applyBorder="1" applyAlignment="1" applyProtection="1">
      <alignment/>
      <protection/>
    </xf>
    <xf numFmtId="0" fontId="5" fillId="37" borderId="0" xfId="0" applyFont="1" applyFill="1" applyBorder="1" applyAlignment="1" applyProtection="1">
      <alignment horizontal="right"/>
      <protection/>
    </xf>
    <xf numFmtId="0" fontId="5" fillId="37" borderId="0" xfId="0" applyFont="1" applyFill="1" applyBorder="1" applyAlignment="1" applyProtection="1">
      <alignment horizontal="left"/>
      <protection/>
    </xf>
    <xf numFmtId="0" fontId="7" fillId="37" borderId="32" xfId="0" applyFont="1" applyFill="1" applyBorder="1" applyAlignment="1" applyProtection="1">
      <alignment/>
      <protection/>
    </xf>
    <xf numFmtId="0" fontId="8" fillId="37" borderId="33" xfId="0" applyFont="1" applyFill="1" applyBorder="1" applyAlignment="1" applyProtection="1">
      <alignment/>
      <protection/>
    </xf>
    <xf numFmtId="0" fontId="5" fillId="37" borderId="33" xfId="0" applyFont="1" applyFill="1" applyBorder="1" applyAlignment="1" applyProtection="1">
      <alignment horizontal="right"/>
      <protection/>
    </xf>
    <xf numFmtId="176" fontId="8" fillId="38" borderId="42" xfId="46" applyNumberFormat="1" applyFont="1" applyFill="1" applyBorder="1" applyAlignment="1" applyProtection="1">
      <alignment/>
      <protection/>
    </xf>
    <xf numFmtId="0" fontId="1" fillId="38" borderId="25" xfId="0" applyFont="1" applyFill="1" applyBorder="1" applyAlignment="1" applyProtection="1">
      <alignment/>
      <protection/>
    </xf>
    <xf numFmtId="0" fontId="7" fillId="34" borderId="35" xfId="0" applyFont="1" applyFill="1" applyBorder="1" applyAlignment="1" applyProtection="1">
      <alignment/>
      <protection/>
    </xf>
    <xf numFmtId="0" fontId="7" fillId="38" borderId="35" xfId="0" applyFont="1" applyFill="1" applyBorder="1" applyAlignment="1" applyProtection="1">
      <alignment/>
      <protection/>
    </xf>
    <xf numFmtId="0" fontId="7" fillId="37" borderId="23" xfId="0" applyFont="1" applyFill="1" applyBorder="1" applyAlignment="1" applyProtection="1">
      <alignment/>
      <protection/>
    </xf>
    <xf numFmtId="0" fontId="7" fillId="37" borderId="33" xfId="0" applyFont="1" applyFill="1" applyBorder="1" applyAlignment="1" applyProtection="1">
      <alignment/>
      <protection/>
    </xf>
    <xf numFmtId="176" fontId="8" fillId="37" borderId="24" xfId="46" applyNumberFormat="1" applyFont="1" applyFill="1" applyBorder="1" applyAlignment="1" applyProtection="1">
      <alignment/>
      <protection/>
    </xf>
    <xf numFmtId="0" fontId="14" fillId="35" borderId="23" xfId="0" applyFont="1" applyFill="1" applyBorder="1" applyAlignment="1" applyProtection="1">
      <alignment horizontal="right"/>
      <protection/>
    </xf>
    <xf numFmtId="0" fontId="14" fillId="35" borderId="0" xfId="0" applyFont="1" applyFill="1" applyBorder="1" applyAlignment="1" applyProtection="1">
      <alignment horizontal="right"/>
      <protection/>
    </xf>
    <xf numFmtId="0" fontId="5" fillId="37" borderId="23" xfId="0" applyFont="1" applyFill="1" applyBorder="1" applyAlignment="1" applyProtection="1">
      <alignment horizontal="right"/>
      <protection/>
    </xf>
    <xf numFmtId="0" fontId="7" fillId="34" borderId="27"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7" fillId="34" borderId="27" xfId="0" applyFont="1" applyFill="1" applyBorder="1" applyAlignment="1" applyProtection="1">
      <alignment/>
      <protection/>
    </xf>
    <xf numFmtId="0" fontId="17" fillId="38" borderId="49" xfId="0" applyFont="1" applyFill="1" applyBorder="1" applyAlignment="1" applyProtection="1">
      <alignment horizontal="right"/>
      <protection/>
    </xf>
    <xf numFmtId="0" fontId="8" fillId="0" borderId="0" xfId="0" applyFont="1" applyAlignment="1" applyProtection="1">
      <alignment vertical="top"/>
      <protection/>
    </xf>
    <xf numFmtId="0" fontId="10" fillId="0" borderId="0" xfId="0" applyFont="1" applyAlignment="1" applyProtection="1">
      <alignment vertical="top"/>
      <protection/>
    </xf>
    <xf numFmtId="44" fontId="9" fillId="34" borderId="18" xfId="46" applyNumberFormat="1" applyFont="1" applyFill="1" applyBorder="1" applyAlignment="1" applyProtection="1">
      <alignment/>
      <protection/>
    </xf>
    <xf numFmtId="176" fontId="8" fillId="38" borderId="16" xfId="46" applyNumberFormat="1" applyFont="1" applyFill="1" applyBorder="1" applyAlignment="1" applyProtection="1">
      <alignment/>
      <protection/>
    </xf>
    <xf numFmtId="44" fontId="9" fillId="38" borderId="15" xfId="46" applyNumberFormat="1" applyFont="1" applyFill="1" applyBorder="1" applyAlignment="1" applyProtection="1">
      <alignment/>
      <protection/>
    </xf>
    <xf numFmtId="0" fontId="10" fillId="0" borderId="0" xfId="0" applyFont="1" applyAlignment="1" applyProtection="1">
      <alignment horizontal="center"/>
      <protection/>
    </xf>
    <xf numFmtId="0" fontId="14" fillId="37" borderId="27" xfId="0" applyFont="1" applyFill="1" applyBorder="1" applyAlignment="1" applyProtection="1">
      <alignment/>
      <protection/>
    </xf>
    <xf numFmtId="0" fontId="14" fillId="37" borderId="0" xfId="0" applyFont="1" applyFill="1" applyBorder="1" applyAlignment="1" applyProtection="1">
      <alignment/>
      <protection/>
    </xf>
    <xf numFmtId="0" fontId="14" fillId="37" borderId="39" xfId="0" applyFont="1" applyFill="1" applyBorder="1" applyAlignment="1" applyProtection="1">
      <alignment horizontal="right"/>
      <protection/>
    </xf>
    <xf numFmtId="0" fontId="8" fillId="36" borderId="13" xfId="0" applyFont="1" applyFill="1" applyBorder="1" applyAlignment="1" applyProtection="1">
      <alignment/>
      <protection/>
    </xf>
    <xf numFmtId="202" fontId="10" fillId="37" borderId="13" xfId="0" applyNumberFormat="1" applyFont="1" applyFill="1" applyBorder="1" applyAlignment="1" applyProtection="1">
      <alignment horizontal="center"/>
      <protection/>
    </xf>
    <xf numFmtId="205" fontId="8" fillId="37" borderId="19" xfId="0" applyNumberFormat="1" applyFont="1" applyFill="1" applyBorder="1" applyAlignment="1" applyProtection="1">
      <alignment horizontal="center"/>
      <protection/>
    </xf>
    <xf numFmtId="0" fontId="5" fillId="37" borderId="0" xfId="0" applyFont="1" applyFill="1" applyBorder="1" applyAlignment="1" applyProtection="1">
      <alignment/>
      <protection/>
    </xf>
    <xf numFmtId="0" fontId="5" fillId="37" borderId="33" xfId="0" applyFont="1" applyFill="1" applyBorder="1" applyAlignment="1" applyProtection="1">
      <alignment/>
      <protection/>
    </xf>
    <xf numFmtId="44" fontId="7" fillId="37" borderId="10" xfId="0" applyNumberFormat="1" applyFont="1" applyFill="1" applyBorder="1" applyAlignment="1" applyProtection="1">
      <alignment horizontal="center"/>
      <protection/>
    </xf>
    <xf numFmtId="44" fontId="7" fillId="37" borderId="16" xfId="0" applyNumberFormat="1" applyFont="1" applyFill="1" applyBorder="1" applyAlignment="1" applyProtection="1">
      <alignment horizontal="center"/>
      <protection/>
    </xf>
    <xf numFmtId="44" fontId="7" fillId="37" borderId="28" xfId="0" applyNumberFormat="1" applyFont="1" applyFill="1" applyBorder="1" applyAlignment="1" applyProtection="1">
      <alignment horizontal="center"/>
      <protection/>
    </xf>
    <xf numFmtId="44" fontId="7" fillId="37" borderId="15" xfId="0" applyNumberFormat="1" applyFont="1" applyFill="1" applyBorder="1" applyAlignment="1" applyProtection="1">
      <alignment horizontal="center"/>
      <protection/>
    </xf>
    <xf numFmtId="0" fontId="7" fillId="37" borderId="29" xfId="0" applyFont="1" applyFill="1" applyBorder="1" applyAlignment="1" applyProtection="1">
      <alignment horizontal="center"/>
      <protection/>
    </xf>
    <xf numFmtId="0" fontId="7" fillId="37" borderId="12" xfId="0" applyFont="1" applyFill="1" applyBorder="1" applyAlignment="1" applyProtection="1">
      <alignment horizontal="center"/>
      <protection/>
    </xf>
    <xf numFmtId="187" fontId="16" fillId="35" borderId="50" xfId="0" applyNumberFormat="1"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locked="0"/>
    </xf>
    <xf numFmtId="0" fontId="14" fillId="35" borderId="39" xfId="0" applyFont="1" applyFill="1" applyBorder="1" applyAlignment="1" applyProtection="1">
      <alignment horizontal="left"/>
      <protection/>
    </xf>
    <xf numFmtId="195" fontId="1" fillId="37" borderId="26" xfId="0" applyNumberFormat="1" applyFont="1" applyFill="1" applyBorder="1" applyAlignment="1" applyProtection="1">
      <alignment horizontal="left"/>
      <protection/>
    </xf>
    <xf numFmtId="0" fontId="7" fillId="37" borderId="32" xfId="0" applyFont="1" applyFill="1" applyBorder="1" applyAlignment="1" applyProtection="1">
      <alignment horizontal="left"/>
      <protection/>
    </xf>
    <xf numFmtId="9" fontId="14" fillId="35" borderId="0" xfId="52" applyFont="1" applyFill="1" applyBorder="1" applyAlignment="1" applyProtection="1">
      <alignment horizontal="center"/>
      <protection/>
    </xf>
    <xf numFmtId="0" fontId="9" fillId="33" borderId="37" xfId="0" applyFont="1" applyFill="1" applyBorder="1" applyAlignment="1">
      <alignment vertical="top" wrapText="1"/>
    </xf>
    <xf numFmtId="0" fontId="5" fillId="34" borderId="16" xfId="0" applyFont="1" applyFill="1" applyBorder="1" applyAlignment="1">
      <alignment vertical="top" wrapText="1"/>
    </xf>
    <xf numFmtId="0" fontId="9" fillId="33" borderId="38" xfId="0" applyFont="1" applyFill="1" applyBorder="1" applyAlignment="1">
      <alignment vertical="top" wrapText="1"/>
    </xf>
    <xf numFmtId="0" fontId="7" fillId="33" borderId="37" xfId="0" applyFont="1" applyFill="1" applyBorder="1" applyAlignment="1">
      <alignment vertical="center" wrapText="1"/>
    </xf>
    <xf numFmtId="0" fontId="7" fillId="33" borderId="51" xfId="0" applyFont="1" applyFill="1" applyBorder="1" applyAlignment="1">
      <alignment vertical="center" wrapText="1"/>
    </xf>
    <xf numFmtId="0" fontId="7" fillId="33" borderId="37" xfId="0" applyFont="1" applyFill="1" applyBorder="1" applyAlignment="1">
      <alignment horizontal="left" vertical="top" wrapText="1"/>
    </xf>
    <xf numFmtId="0" fontId="7" fillId="33" borderId="38" xfId="0" applyFont="1" applyFill="1" applyBorder="1" applyAlignment="1">
      <alignment vertical="center" wrapText="1"/>
    </xf>
    <xf numFmtId="0" fontId="5" fillId="35" borderId="52" xfId="0" applyFont="1" applyFill="1" applyBorder="1" applyAlignment="1">
      <alignment vertical="top" wrapText="1"/>
    </xf>
    <xf numFmtId="0" fontId="5" fillId="34" borderId="53" xfId="0" applyFont="1" applyFill="1" applyBorder="1" applyAlignment="1">
      <alignment vertical="top" wrapText="1"/>
    </xf>
    <xf numFmtId="0" fontId="5" fillId="35" borderId="54" xfId="0" applyFont="1" applyFill="1" applyBorder="1" applyAlignment="1">
      <alignment horizontal="left" vertical="top" wrapText="1"/>
    </xf>
    <xf numFmtId="0" fontId="5" fillId="35" borderId="55" xfId="0" applyFont="1" applyFill="1" applyBorder="1" applyAlignment="1">
      <alignment horizontal="left" vertical="top" wrapText="1"/>
    </xf>
    <xf numFmtId="0" fontId="8" fillId="35" borderId="13" xfId="0" applyFont="1" applyFill="1" applyBorder="1" applyAlignment="1" applyProtection="1">
      <alignment horizontal="right"/>
      <protection/>
    </xf>
    <xf numFmtId="0" fontId="8" fillId="36" borderId="56" xfId="0" applyFont="1" applyFill="1" applyBorder="1" applyAlignment="1" applyProtection="1">
      <alignment/>
      <protection/>
    </xf>
    <xf numFmtId="0" fontId="15" fillId="0" borderId="0" xfId="0" applyFont="1" applyAlignment="1">
      <alignment/>
    </xf>
    <xf numFmtId="0" fontId="20" fillId="0" borderId="0" xfId="0" applyFont="1" applyAlignment="1">
      <alignment/>
    </xf>
    <xf numFmtId="0" fontId="7" fillId="41" borderId="27" xfId="0" applyFont="1" applyFill="1" applyBorder="1" applyAlignment="1" applyProtection="1">
      <alignment/>
      <protection/>
    </xf>
    <xf numFmtId="0" fontId="5" fillId="41" borderId="0" xfId="0" applyFont="1" applyFill="1" applyBorder="1" applyAlignment="1" applyProtection="1">
      <alignment/>
      <protection/>
    </xf>
    <xf numFmtId="176" fontId="7" fillId="41" borderId="57" xfId="0" applyNumberFormat="1" applyFont="1" applyFill="1" applyBorder="1" applyAlignment="1" applyProtection="1">
      <alignment horizontal="right"/>
      <protection/>
    </xf>
    <xf numFmtId="176" fontId="7" fillId="41" borderId="16" xfId="0" applyNumberFormat="1" applyFont="1" applyFill="1" applyBorder="1" applyAlignment="1" applyProtection="1">
      <alignment horizontal="right"/>
      <protection/>
    </xf>
    <xf numFmtId="0" fontId="7" fillId="41" borderId="32" xfId="0" applyFont="1" applyFill="1" applyBorder="1" applyAlignment="1" applyProtection="1">
      <alignment/>
      <protection/>
    </xf>
    <xf numFmtId="0" fontId="5" fillId="41" borderId="33" xfId="0" applyFont="1" applyFill="1" applyBorder="1" applyAlignment="1" applyProtection="1">
      <alignment/>
      <protection/>
    </xf>
    <xf numFmtId="176" fontId="7" fillId="41" borderId="58" xfId="0" applyNumberFormat="1" applyFont="1" applyFill="1" applyBorder="1" applyAlignment="1" applyProtection="1">
      <alignment horizontal="center"/>
      <protection/>
    </xf>
    <xf numFmtId="176" fontId="7" fillId="41" borderId="15" xfId="0" applyNumberFormat="1" applyFont="1" applyFill="1" applyBorder="1" applyAlignment="1" applyProtection="1">
      <alignment horizontal="center"/>
      <protection/>
    </xf>
    <xf numFmtId="0" fontId="16" fillId="34" borderId="23" xfId="0" applyFont="1" applyFill="1" applyBorder="1" applyAlignment="1" applyProtection="1">
      <alignment/>
      <protection/>
    </xf>
    <xf numFmtId="0" fontId="7" fillId="37" borderId="22" xfId="0" applyFont="1" applyFill="1" applyBorder="1" applyAlignment="1" applyProtection="1">
      <alignment/>
      <protection/>
    </xf>
    <xf numFmtId="0" fontId="8" fillId="37" borderId="22" xfId="0" applyFont="1" applyFill="1" applyBorder="1" applyAlignment="1" applyProtection="1">
      <alignment horizontal="right"/>
      <protection/>
    </xf>
    <xf numFmtId="176" fontId="8" fillId="39" borderId="18" xfId="46" applyNumberFormat="1" applyFont="1" applyFill="1" applyBorder="1" applyAlignment="1" applyProtection="1">
      <alignment/>
      <protection/>
    </xf>
    <xf numFmtId="0" fontId="27" fillId="0" borderId="0" xfId="0" applyFont="1" applyAlignment="1" applyProtection="1">
      <alignment/>
      <protection/>
    </xf>
    <xf numFmtId="0" fontId="7" fillId="41" borderId="52" xfId="0" applyFont="1" applyFill="1" applyBorder="1" applyAlignment="1" applyProtection="1">
      <alignment horizontal="center"/>
      <protection/>
    </xf>
    <xf numFmtId="0" fontId="7" fillId="41" borderId="53" xfId="0" applyFont="1" applyFill="1" applyBorder="1" applyAlignment="1" applyProtection="1">
      <alignment horizontal="center"/>
      <protection/>
    </xf>
    <xf numFmtId="0" fontId="27" fillId="0" borderId="0" xfId="0" applyFont="1" applyAlignment="1" applyProtection="1">
      <alignment vertical="center"/>
      <protection/>
    </xf>
    <xf numFmtId="0" fontId="10" fillId="34" borderId="17" xfId="0" applyFont="1" applyFill="1" applyBorder="1" applyAlignment="1" applyProtection="1">
      <alignment/>
      <protection/>
    </xf>
    <xf numFmtId="165" fontId="8" fillId="33" borderId="19" xfId="46" applyNumberFormat="1" applyFont="1" applyFill="1" applyBorder="1" applyAlignment="1" applyProtection="1">
      <alignment horizontal="center"/>
      <protection locked="0"/>
    </xf>
    <xf numFmtId="0" fontId="14" fillId="34" borderId="0" xfId="0" applyFont="1" applyFill="1" applyBorder="1" applyAlignment="1" applyProtection="1">
      <alignment vertical="top"/>
      <protection/>
    </xf>
    <xf numFmtId="0" fontId="8" fillId="35" borderId="56" xfId="0" applyFont="1" applyFill="1" applyBorder="1" applyAlignment="1" applyProtection="1">
      <alignment horizontal="right"/>
      <protection/>
    </xf>
    <xf numFmtId="0" fontId="8" fillId="35" borderId="13" xfId="0" applyFont="1" applyFill="1" applyBorder="1" applyAlignment="1" applyProtection="1">
      <alignment horizontal="center"/>
      <protection/>
    </xf>
    <xf numFmtId="0" fontId="14" fillId="34" borderId="39" xfId="0" applyFont="1" applyFill="1" applyBorder="1" applyAlignment="1" applyProtection="1">
      <alignment horizontal="right"/>
      <protection/>
    </xf>
    <xf numFmtId="0" fontId="10" fillId="38" borderId="17" xfId="0" applyFont="1" applyFill="1" applyBorder="1" applyAlignment="1" applyProtection="1">
      <alignment/>
      <protection/>
    </xf>
    <xf numFmtId="0" fontId="1" fillId="35" borderId="46" xfId="0" applyFont="1" applyFill="1" applyBorder="1" applyAlignment="1">
      <alignment horizontal="center" wrapText="1"/>
    </xf>
    <xf numFmtId="0" fontId="1" fillId="34" borderId="48" xfId="0" applyFont="1" applyFill="1" applyBorder="1" applyAlignment="1">
      <alignment horizontal="center" wrapText="1"/>
    </xf>
    <xf numFmtId="0" fontId="16" fillId="34" borderId="0" xfId="0" applyFont="1" applyFill="1" applyBorder="1" applyAlignment="1" applyProtection="1">
      <alignment/>
      <protection/>
    </xf>
    <xf numFmtId="14" fontId="5" fillId="0" borderId="0" xfId="0" applyNumberFormat="1" applyFont="1" applyAlignment="1" applyProtection="1">
      <alignment horizontal="left"/>
      <protection/>
    </xf>
    <xf numFmtId="176" fontId="8" fillId="33" borderId="18" xfId="46" applyNumberFormat="1" applyFont="1" applyFill="1" applyBorder="1" applyAlignment="1" applyProtection="1">
      <alignment/>
      <protection/>
    </xf>
    <xf numFmtId="176" fontId="8" fillId="33" borderId="10" xfId="46" applyNumberFormat="1" applyFont="1" applyFill="1" applyBorder="1" applyAlignment="1" applyProtection="1">
      <alignment/>
      <protection/>
    </xf>
    <xf numFmtId="44" fontId="8" fillId="33" borderId="10" xfId="46" applyNumberFormat="1" applyFont="1" applyFill="1" applyBorder="1" applyAlignment="1" applyProtection="1">
      <alignment/>
      <protection/>
    </xf>
    <xf numFmtId="44" fontId="8" fillId="33" borderId="28" xfId="46" applyNumberFormat="1" applyFont="1" applyFill="1" applyBorder="1" applyAlignment="1" applyProtection="1">
      <alignment/>
      <protection/>
    </xf>
    <xf numFmtId="176" fontId="8" fillId="33" borderId="31" xfId="46" applyNumberFormat="1" applyFont="1" applyFill="1" applyBorder="1" applyAlignment="1" applyProtection="1">
      <alignment/>
      <protection/>
    </xf>
    <xf numFmtId="176" fontId="8" fillId="33" borderId="16" xfId="46" applyNumberFormat="1" applyFont="1" applyFill="1" applyBorder="1" applyAlignment="1" applyProtection="1">
      <alignment/>
      <protection/>
    </xf>
    <xf numFmtId="9" fontId="8" fillId="33" borderId="19" xfId="52" applyFont="1" applyFill="1" applyBorder="1" applyAlignment="1" applyProtection="1">
      <alignment horizontal="center"/>
      <protection/>
    </xf>
    <xf numFmtId="166" fontId="8" fillId="33" borderId="21" xfId="52" applyNumberFormat="1" applyFont="1" applyFill="1" applyBorder="1" applyAlignment="1" applyProtection="1">
      <alignment horizontal="center"/>
      <protection/>
    </xf>
    <xf numFmtId="44" fontId="8" fillId="33" borderId="24" xfId="46" applyNumberFormat="1" applyFont="1" applyFill="1" applyBorder="1" applyAlignment="1" applyProtection="1">
      <alignment/>
      <protection/>
    </xf>
    <xf numFmtId="166" fontId="8" fillId="40" borderId="21" xfId="52" applyNumberFormat="1" applyFont="1" applyFill="1" applyBorder="1" applyAlignment="1" applyProtection="1">
      <alignment horizontal="center"/>
      <protection/>
    </xf>
    <xf numFmtId="166" fontId="8" fillId="40" borderId="19" xfId="52" applyNumberFormat="1" applyFont="1" applyFill="1" applyBorder="1" applyAlignment="1" applyProtection="1">
      <alignment horizontal="center"/>
      <protection/>
    </xf>
    <xf numFmtId="176" fontId="8" fillId="33" borderId="21" xfId="46" applyNumberFormat="1" applyFont="1" applyFill="1" applyBorder="1" applyAlignment="1" applyProtection="1">
      <alignment/>
      <protection/>
    </xf>
    <xf numFmtId="165" fontId="8" fillId="33" borderId="19" xfId="46" applyNumberFormat="1" applyFont="1" applyFill="1" applyBorder="1" applyAlignment="1" applyProtection="1">
      <alignment horizontal="center"/>
      <protection/>
    </xf>
    <xf numFmtId="44" fontId="9" fillId="33" borderId="19" xfId="46" applyNumberFormat="1" applyFont="1" applyFill="1" applyBorder="1" applyAlignment="1" applyProtection="1">
      <alignment horizontal="center"/>
      <protection/>
    </xf>
    <xf numFmtId="176" fontId="6" fillId="37" borderId="21" xfId="0" applyNumberFormat="1" applyFont="1" applyFill="1" applyBorder="1" applyAlignment="1" applyProtection="1">
      <alignment/>
      <protection/>
    </xf>
    <xf numFmtId="0" fontId="8" fillId="0" borderId="0" xfId="0" applyFont="1" applyAlignment="1" applyProtection="1">
      <alignment horizontal="right"/>
      <protection/>
    </xf>
    <xf numFmtId="0" fontId="0" fillId="37" borderId="17" xfId="0" applyFont="1" applyFill="1" applyBorder="1" applyAlignment="1" applyProtection="1">
      <alignment/>
      <protection/>
    </xf>
    <xf numFmtId="0" fontId="7" fillId="35" borderId="25" xfId="0" applyFont="1" applyFill="1" applyBorder="1" applyAlignment="1" applyProtection="1">
      <alignment/>
      <protection/>
    </xf>
    <xf numFmtId="0" fontId="5" fillId="35" borderId="26" xfId="0" applyFont="1" applyFill="1" applyBorder="1" applyAlignment="1" applyProtection="1">
      <alignment/>
      <protection/>
    </xf>
    <xf numFmtId="176" fontId="7" fillId="41" borderId="57" xfId="0" applyNumberFormat="1" applyFont="1" applyFill="1" applyBorder="1" applyAlignment="1" applyProtection="1">
      <alignment horizontal="center"/>
      <protection/>
    </xf>
    <xf numFmtId="176" fontId="7" fillId="41" borderId="16" xfId="0" applyNumberFormat="1" applyFont="1" applyFill="1" applyBorder="1" applyAlignment="1" applyProtection="1">
      <alignment horizontal="center"/>
      <protection/>
    </xf>
    <xf numFmtId="0" fontId="5" fillId="35" borderId="54" xfId="0" applyFont="1" applyFill="1" applyBorder="1" applyAlignment="1">
      <alignment vertical="top" wrapText="1"/>
    </xf>
    <xf numFmtId="0" fontId="5" fillId="36" borderId="53" xfId="0" applyFont="1" applyFill="1" applyBorder="1" applyAlignment="1">
      <alignment vertical="top" wrapText="1"/>
    </xf>
    <xf numFmtId="0" fontId="5" fillId="34" borderId="31" xfId="0" applyFont="1" applyFill="1" applyBorder="1" applyAlignment="1">
      <alignment vertical="top" wrapText="1"/>
    </xf>
    <xf numFmtId="0" fontId="7" fillId="33" borderId="51" xfId="0" applyFont="1" applyFill="1" applyBorder="1" applyAlignment="1">
      <alignment wrapText="1"/>
    </xf>
    <xf numFmtId="0" fontId="8" fillId="0" borderId="0" xfId="0" applyFont="1" applyAlignment="1">
      <alignment/>
    </xf>
    <xf numFmtId="0" fontId="8" fillId="0" borderId="0" xfId="0" applyFont="1" applyAlignment="1">
      <alignment horizontal="center"/>
    </xf>
    <xf numFmtId="0" fontId="7" fillId="41" borderId="52" xfId="0" applyFont="1" applyFill="1" applyBorder="1" applyAlignment="1" applyProtection="1">
      <alignment horizontal="right"/>
      <protection/>
    </xf>
    <xf numFmtId="0" fontId="7" fillId="41" borderId="53" xfId="0" applyFont="1" applyFill="1" applyBorder="1" applyAlignment="1" applyProtection="1">
      <alignment horizontal="right"/>
      <protection/>
    </xf>
    <xf numFmtId="0" fontId="5" fillId="42" borderId="36" xfId="0" applyFont="1" applyFill="1" applyBorder="1" applyAlignment="1">
      <alignment/>
    </xf>
    <xf numFmtId="0" fontId="7" fillId="43" borderId="46" xfId="0" applyFont="1" applyFill="1" applyBorder="1" applyAlignment="1">
      <alignment horizontal="center" wrapText="1"/>
    </xf>
    <xf numFmtId="0" fontId="7" fillId="13" borderId="47" xfId="0" applyFont="1" applyFill="1" applyBorder="1" applyAlignment="1">
      <alignment horizontal="center" wrapText="1"/>
    </xf>
    <xf numFmtId="0" fontId="7" fillId="10" borderId="48" xfId="0" applyFont="1" applyFill="1" applyBorder="1" applyAlignment="1">
      <alignment horizontal="center" wrapText="1"/>
    </xf>
    <xf numFmtId="0" fontId="5" fillId="42" borderId="59" xfId="0" applyFont="1" applyFill="1" applyBorder="1" applyAlignment="1">
      <alignment/>
    </xf>
    <xf numFmtId="0" fontId="5" fillId="43" borderId="55" xfId="0" applyFont="1" applyFill="1" applyBorder="1" applyAlignment="1">
      <alignment horizontal="center"/>
    </xf>
    <xf numFmtId="0" fontId="5" fillId="36" borderId="29" xfId="0" applyFont="1" applyFill="1" applyBorder="1" applyAlignment="1">
      <alignment horizontal="center"/>
    </xf>
    <xf numFmtId="0" fontId="5" fillId="36" borderId="12" xfId="0" applyFont="1" applyFill="1" applyBorder="1" applyAlignment="1">
      <alignment horizontal="center"/>
    </xf>
    <xf numFmtId="0" fontId="5" fillId="42" borderId="60" xfId="0" applyFont="1" applyFill="1" applyBorder="1" applyAlignment="1">
      <alignment/>
    </xf>
    <xf numFmtId="0" fontId="5" fillId="43" borderId="61" xfId="0" applyFont="1" applyFill="1" applyBorder="1" applyAlignment="1">
      <alignment horizontal="center"/>
    </xf>
    <xf numFmtId="0" fontId="5" fillId="36" borderId="19" xfId="0" applyFont="1" applyFill="1" applyBorder="1" applyAlignment="1">
      <alignment horizontal="center"/>
    </xf>
    <xf numFmtId="0" fontId="5" fillId="36" borderId="11" xfId="0" applyFont="1" applyFill="1" applyBorder="1" applyAlignment="1">
      <alignment horizontal="center"/>
    </xf>
    <xf numFmtId="0" fontId="5" fillId="13" borderId="19" xfId="0" applyFont="1" applyFill="1" applyBorder="1" applyAlignment="1">
      <alignment horizontal="center"/>
    </xf>
    <xf numFmtId="0" fontId="5" fillId="36" borderId="61" xfId="0" applyFont="1" applyFill="1" applyBorder="1" applyAlignment="1">
      <alignment horizontal="center"/>
    </xf>
    <xf numFmtId="0" fontId="5" fillId="10" borderId="11" xfId="0" applyFont="1" applyFill="1" applyBorder="1" applyAlignment="1">
      <alignment horizontal="center"/>
    </xf>
    <xf numFmtId="0" fontId="5" fillId="42" borderId="62" xfId="0" applyFont="1" applyFill="1" applyBorder="1" applyAlignment="1">
      <alignment/>
    </xf>
    <xf numFmtId="0" fontId="5" fillId="43" borderId="52" xfId="0" applyFont="1" applyFill="1" applyBorder="1" applyAlignment="1">
      <alignment horizontal="center"/>
    </xf>
    <xf numFmtId="0" fontId="5" fillId="13" borderId="50" xfId="0" applyFont="1" applyFill="1" applyBorder="1" applyAlignment="1">
      <alignment horizontal="center"/>
    </xf>
    <xf numFmtId="0" fontId="5" fillId="10" borderId="53" xfId="0" applyFont="1" applyFill="1" applyBorder="1" applyAlignment="1">
      <alignment horizontal="center"/>
    </xf>
    <xf numFmtId="0" fontId="5" fillId="0" borderId="0" xfId="0" applyFont="1" applyAlignment="1">
      <alignment horizontal="left" wrapText="1"/>
    </xf>
    <xf numFmtId="0" fontId="7" fillId="0" borderId="0" xfId="0" applyFont="1" applyAlignment="1">
      <alignment horizontal="left" wrapText="1"/>
    </xf>
    <xf numFmtId="0" fontId="26" fillId="0" borderId="0" xfId="0" applyFont="1" applyAlignment="1">
      <alignment horizontal="left" wrapText="1"/>
    </xf>
    <xf numFmtId="0" fontId="5" fillId="0" borderId="0" xfId="0" applyFont="1" applyAlignment="1">
      <alignment wrapText="1"/>
    </xf>
    <xf numFmtId="0" fontId="8" fillId="33" borderId="63" xfId="0" applyFont="1" applyFill="1" applyBorder="1" applyAlignment="1" applyProtection="1">
      <alignment horizontal="center"/>
      <protection/>
    </xf>
    <xf numFmtId="0" fontId="8" fillId="33" borderId="42" xfId="0" applyFont="1" applyFill="1" applyBorder="1" applyAlignment="1" applyProtection="1">
      <alignment horizontal="center"/>
      <protection/>
    </xf>
    <xf numFmtId="0" fontId="8" fillId="33" borderId="64"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165" fontId="8" fillId="38" borderId="65" xfId="0" applyNumberFormat="1" applyFont="1" applyFill="1" applyBorder="1" applyAlignment="1" applyProtection="1">
      <alignment horizontal="center"/>
      <protection/>
    </xf>
    <xf numFmtId="165" fontId="8" fillId="38" borderId="66" xfId="0" applyNumberFormat="1" applyFont="1" applyFill="1" applyBorder="1" applyAlignment="1" applyProtection="1">
      <alignment horizontal="center"/>
      <protection/>
    </xf>
    <xf numFmtId="0" fontId="1" fillId="41" borderId="67" xfId="0" applyFont="1" applyFill="1" applyBorder="1" applyAlignment="1" applyProtection="1">
      <alignment horizontal="left" vertical="center" wrapText="1"/>
      <protection/>
    </xf>
    <xf numFmtId="0" fontId="1" fillId="41" borderId="68" xfId="0" applyFont="1" applyFill="1" applyBorder="1" applyAlignment="1" applyProtection="1">
      <alignment horizontal="left" vertical="center" wrapText="1"/>
      <protection/>
    </xf>
    <xf numFmtId="0" fontId="1" fillId="41" borderId="32" xfId="0" applyFont="1" applyFill="1" applyBorder="1" applyAlignment="1" applyProtection="1">
      <alignment horizontal="left" vertical="center" wrapText="1"/>
      <protection/>
    </xf>
    <xf numFmtId="0" fontId="1" fillId="41" borderId="43" xfId="0" applyFont="1" applyFill="1" applyBorder="1" applyAlignment="1" applyProtection="1">
      <alignment horizontal="left" vertical="center" wrapText="1"/>
      <protection/>
    </xf>
    <xf numFmtId="0" fontId="7" fillId="41" borderId="25" xfId="0" applyFont="1" applyFill="1" applyBorder="1" applyAlignment="1" applyProtection="1">
      <alignment horizontal="center"/>
      <protection/>
    </xf>
    <xf numFmtId="0" fontId="7" fillId="41" borderId="69" xfId="0" applyFont="1" applyFill="1" applyBorder="1" applyAlignment="1" applyProtection="1">
      <alignment horizontal="center"/>
      <protection/>
    </xf>
    <xf numFmtId="0" fontId="8" fillId="33" borderId="65" xfId="0" applyFont="1" applyFill="1" applyBorder="1" applyAlignment="1" applyProtection="1">
      <alignment horizontal="center"/>
      <protection/>
    </xf>
    <xf numFmtId="0" fontId="8" fillId="33" borderId="66" xfId="0" applyFont="1" applyFill="1" applyBorder="1" applyAlignment="1" applyProtection="1">
      <alignment horizontal="center"/>
      <protection/>
    </xf>
    <xf numFmtId="0" fontId="7" fillId="35" borderId="35" xfId="0" applyFont="1" applyFill="1" applyBorder="1" applyAlignment="1" applyProtection="1">
      <alignment wrapText="1"/>
      <protection/>
    </xf>
    <xf numFmtId="0" fontId="0" fillId="0" borderId="23" xfId="0" applyBorder="1" applyAlignment="1" applyProtection="1">
      <alignment wrapText="1"/>
      <protection/>
    </xf>
    <xf numFmtId="0" fontId="0" fillId="0" borderId="27" xfId="0" applyBorder="1" applyAlignment="1" applyProtection="1">
      <alignment wrapText="1"/>
      <protection/>
    </xf>
    <xf numFmtId="0" fontId="0" fillId="0" borderId="0" xfId="0" applyBorder="1" applyAlignment="1" applyProtection="1">
      <alignment wrapText="1"/>
      <protection/>
    </xf>
    <xf numFmtId="3" fontId="9" fillId="33" borderId="64" xfId="0" applyNumberFormat="1" applyFont="1" applyFill="1" applyBorder="1" applyAlignment="1" applyProtection="1">
      <alignment horizontal="center"/>
      <protection/>
    </xf>
    <xf numFmtId="3" fontId="9" fillId="33" borderId="41" xfId="0" applyNumberFormat="1" applyFont="1" applyFill="1" applyBorder="1" applyAlignment="1" applyProtection="1">
      <alignment horizontal="center"/>
      <protection/>
    </xf>
    <xf numFmtId="0" fontId="7" fillId="34" borderId="35" xfId="0" applyFont="1" applyFill="1" applyBorder="1" applyAlignment="1" applyProtection="1">
      <alignment horizontal="left"/>
      <protection/>
    </xf>
    <xf numFmtId="0" fontId="7" fillId="34" borderId="23" xfId="0" applyFont="1" applyFill="1" applyBorder="1" applyAlignment="1" applyProtection="1">
      <alignment horizontal="left"/>
      <protection/>
    </xf>
    <xf numFmtId="165" fontId="8" fillId="33" borderId="65" xfId="0" applyNumberFormat="1" applyFont="1" applyFill="1" applyBorder="1" applyAlignment="1" applyProtection="1">
      <alignment horizontal="center"/>
      <protection/>
    </xf>
    <xf numFmtId="165" fontId="8" fillId="33" borderId="66" xfId="0" applyNumberFormat="1" applyFont="1" applyFill="1" applyBorder="1" applyAlignment="1" applyProtection="1">
      <alignment horizontal="center"/>
      <protection/>
    </xf>
    <xf numFmtId="0" fontId="7" fillId="33" borderId="65" xfId="0" applyFont="1" applyFill="1" applyBorder="1" applyAlignment="1" applyProtection="1">
      <alignment horizontal="center"/>
      <protection/>
    </xf>
    <xf numFmtId="0" fontId="7" fillId="33" borderId="56"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3" fontId="16" fillId="33" borderId="65" xfId="0" applyNumberFormat="1" applyFont="1" applyFill="1" applyBorder="1" applyAlignment="1" applyProtection="1">
      <alignment horizontal="center"/>
      <protection/>
    </xf>
    <xf numFmtId="3" fontId="16" fillId="33" borderId="66" xfId="0" applyNumberFormat="1" applyFont="1" applyFill="1" applyBorder="1" applyAlignment="1" applyProtection="1">
      <alignment horizontal="center"/>
      <protection/>
    </xf>
    <xf numFmtId="0" fontId="7" fillId="37" borderId="35" xfId="0" applyFont="1" applyFill="1" applyBorder="1" applyAlignment="1" applyProtection="1">
      <alignment wrapText="1"/>
      <protection/>
    </xf>
    <xf numFmtId="0" fontId="0" fillId="37" borderId="23" xfId="0" applyFill="1" applyBorder="1" applyAlignment="1" applyProtection="1">
      <alignment wrapText="1"/>
      <protection/>
    </xf>
    <xf numFmtId="0" fontId="0" fillId="37" borderId="27" xfId="0" applyFill="1" applyBorder="1" applyAlignment="1" applyProtection="1">
      <alignment wrapText="1"/>
      <protection/>
    </xf>
    <xf numFmtId="0" fontId="0" fillId="37" borderId="0" xfId="0" applyFill="1" applyAlignment="1" applyProtection="1">
      <alignment wrapText="1"/>
      <protection/>
    </xf>
    <xf numFmtId="0" fontId="14" fillId="35" borderId="65" xfId="0" applyFont="1" applyFill="1" applyBorder="1" applyAlignment="1" applyProtection="1">
      <alignment horizontal="center"/>
      <protection/>
    </xf>
    <xf numFmtId="0" fontId="14" fillId="35" borderId="66" xfId="0" applyFont="1" applyFill="1" applyBorder="1" applyAlignment="1" applyProtection="1">
      <alignment horizontal="center"/>
      <protection/>
    </xf>
    <xf numFmtId="166" fontId="14" fillId="33" borderId="64" xfId="52" applyNumberFormat="1" applyFont="1" applyFill="1" applyBorder="1" applyAlignment="1" applyProtection="1">
      <alignment horizontal="center"/>
      <protection/>
    </xf>
    <xf numFmtId="166" fontId="14" fillId="33" borderId="41" xfId="52" applyNumberFormat="1" applyFont="1" applyFill="1" applyBorder="1" applyAlignment="1" applyProtection="1">
      <alignment horizontal="center"/>
      <protection/>
    </xf>
    <xf numFmtId="0" fontId="8" fillId="33" borderId="63" xfId="0" applyFont="1" applyFill="1" applyBorder="1" applyAlignment="1" applyProtection="1">
      <alignment horizontal="center"/>
      <protection locked="0"/>
    </xf>
    <xf numFmtId="0" fontId="8" fillId="33" borderId="42" xfId="0" applyFont="1" applyFill="1" applyBorder="1" applyAlignment="1" applyProtection="1">
      <alignment horizontal="center"/>
      <protection locked="0"/>
    </xf>
    <xf numFmtId="0" fontId="8" fillId="33" borderId="64" xfId="0" applyFont="1" applyFill="1" applyBorder="1" applyAlignment="1" applyProtection="1">
      <alignment horizontal="center"/>
      <protection locked="0"/>
    </xf>
    <xf numFmtId="0" fontId="8" fillId="33" borderId="41" xfId="0" applyFont="1" applyFill="1" applyBorder="1" applyAlignment="1" applyProtection="1">
      <alignment horizontal="center"/>
      <protection locked="0"/>
    </xf>
    <xf numFmtId="0" fontId="8" fillId="33" borderId="65" xfId="0" applyFont="1" applyFill="1" applyBorder="1" applyAlignment="1" applyProtection="1">
      <alignment horizontal="center"/>
      <protection locked="0"/>
    </xf>
    <xf numFmtId="0" fontId="8" fillId="33" borderId="66" xfId="0" applyFont="1" applyFill="1" applyBorder="1" applyAlignment="1" applyProtection="1">
      <alignment horizontal="center"/>
      <protection locked="0"/>
    </xf>
    <xf numFmtId="3" fontId="9" fillId="33" borderId="64" xfId="0" applyNumberFormat="1" applyFont="1" applyFill="1" applyBorder="1" applyAlignment="1" applyProtection="1">
      <alignment horizontal="center"/>
      <protection locked="0"/>
    </xf>
    <xf numFmtId="3" fontId="9" fillId="33" borderId="41" xfId="0" applyNumberFormat="1" applyFont="1" applyFill="1" applyBorder="1" applyAlignment="1" applyProtection="1">
      <alignment horizontal="center"/>
      <protection locked="0"/>
    </xf>
    <xf numFmtId="0" fontId="7" fillId="33" borderId="65" xfId="0" applyFont="1" applyFill="1" applyBorder="1" applyAlignment="1" applyProtection="1">
      <alignment horizontal="center"/>
      <protection locked="0"/>
    </xf>
    <xf numFmtId="0" fontId="7" fillId="33" borderId="56" xfId="0" applyFont="1" applyFill="1" applyBorder="1" applyAlignment="1" applyProtection="1">
      <alignment horizontal="center"/>
      <protection locked="0"/>
    </xf>
    <xf numFmtId="0" fontId="7" fillId="33" borderId="13" xfId="0" applyFont="1" applyFill="1" applyBorder="1" applyAlignment="1" applyProtection="1">
      <alignment horizontal="center"/>
      <protection locked="0"/>
    </xf>
    <xf numFmtId="3" fontId="16" fillId="33" borderId="65" xfId="0" applyNumberFormat="1" applyFont="1" applyFill="1" applyBorder="1" applyAlignment="1" applyProtection="1">
      <alignment horizontal="center"/>
      <protection locked="0"/>
    </xf>
    <xf numFmtId="3" fontId="16" fillId="33" borderId="66" xfId="0" applyNumberFormat="1" applyFont="1" applyFill="1" applyBorder="1" applyAlignment="1" applyProtection="1">
      <alignment horizontal="center"/>
      <protection locked="0"/>
    </xf>
    <xf numFmtId="166" fontId="14" fillId="33" borderId="64" xfId="52" applyNumberFormat="1" applyFont="1" applyFill="1" applyBorder="1" applyAlignment="1" applyProtection="1">
      <alignment horizontal="center"/>
      <protection locked="0"/>
    </xf>
    <xf numFmtId="166" fontId="14" fillId="33" borderId="41" xfId="52" applyNumberFormat="1" applyFont="1" applyFill="1" applyBorder="1" applyAlignment="1" applyProtection="1">
      <alignment horizontal="center"/>
      <protection locked="0"/>
    </xf>
    <xf numFmtId="0" fontId="7" fillId="33" borderId="37" xfId="0" applyFont="1" applyFill="1" applyBorder="1" applyAlignment="1">
      <alignment horizontal="left" vertical="top" wrapText="1"/>
    </xf>
    <xf numFmtId="0" fontId="9" fillId="33" borderId="37" xfId="0" applyFont="1" applyFill="1" applyBorder="1" applyAlignment="1">
      <alignment vertical="top" wrapText="1"/>
    </xf>
    <xf numFmtId="0" fontId="13" fillId="0" borderId="38" xfId="0" applyFont="1" applyBorder="1" applyAlignment="1">
      <alignment vertical="top" wrapText="1"/>
    </xf>
    <xf numFmtId="0" fontId="5" fillId="35" borderId="70" xfId="0" applyFont="1" applyFill="1" applyBorder="1" applyAlignment="1">
      <alignment horizontal="left" vertical="top" wrapText="1"/>
    </xf>
    <xf numFmtId="0" fontId="5" fillId="35" borderId="57" xfId="0" applyFont="1" applyFill="1" applyBorder="1" applyAlignment="1">
      <alignment horizontal="left" vertical="top" wrapText="1"/>
    </xf>
    <xf numFmtId="0" fontId="5" fillId="34" borderId="71" xfId="0" applyFont="1" applyFill="1" applyBorder="1" applyAlignment="1">
      <alignment vertical="top" wrapText="1"/>
    </xf>
    <xf numFmtId="0" fontId="0" fillId="0" borderId="18" xfId="0" applyBorder="1" applyAlignment="1">
      <alignment/>
    </xf>
    <xf numFmtId="0" fontId="5" fillId="34" borderId="71" xfId="0" applyFont="1" applyFill="1" applyBorder="1" applyAlignment="1">
      <alignment horizontal="left" vertical="top" wrapText="1"/>
    </xf>
    <xf numFmtId="0" fontId="5" fillId="34" borderId="18" xfId="0" applyFont="1" applyFill="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5175"/>
          <c:y val="-0.0045"/>
        </c:manualLayout>
      </c:layout>
      <c:spPr>
        <a:noFill/>
        <a:ln>
          <a:noFill/>
        </a:ln>
      </c:spPr>
    </c:title>
    <c:plotArea>
      <c:layout>
        <c:manualLayout>
          <c:xMode val="edge"/>
          <c:yMode val="edge"/>
          <c:x val="0.01125"/>
          <c:y val="0.1965"/>
          <c:w val="0.97275"/>
          <c:h val="0.808"/>
        </c:manualLayout>
      </c:layout>
      <c:barChart>
        <c:barDir val="col"/>
        <c:grouping val="clustered"/>
        <c:varyColors val="0"/>
        <c:ser>
          <c:idx val="0"/>
          <c:order val="0"/>
          <c:tx>
            <c:strRef>
              <c:f>'Bsp. '!$F$114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'!$F$115:$F$122</c:f>
              <c:numCache/>
            </c:numRef>
          </c:val>
        </c:ser>
        <c:ser>
          <c:idx val="1"/>
          <c:order val="1"/>
          <c:tx>
            <c:strRef>
              <c:f>'Bsp. '!$G$114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'Bsp. '!$I$115:$I$122</c:f>
              <c:strCache/>
            </c:strRef>
          </c:cat>
          <c:val>
            <c:numRef>
              <c:f>'Bsp. '!$G$115:$G$122</c:f>
              <c:numCache/>
            </c:numRef>
          </c:val>
        </c:ser>
        <c:gapWidth val="100"/>
        <c:axId val="56680114"/>
        <c:axId val="40358979"/>
      </c:barChart>
      <c:catAx>
        <c:axId val="566801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358979"/>
        <c:crosses val="autoZero"/>
        <c:auto val="1"/>
        <c:lblOffset val="100"/>
        <c:tickLblSkip val="1"/>
        <c:noMultiLvlLbl val="0"/>
      </c:catAx>
      <c:valAx>
        <c:axId val="40358979"/>
        <c:scaling>
          <c:orientation val="minMax"/>
          <c:min val="10"/>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680114"/>
        <c:crossesAt val="1"/>
        <c:crossBetween val="between"/>
        <c:dispUnits/>
      </c:valAx>
      <c:spPr>
        <a:solidFill>
          <a:srgbClr val="FFFFCC"/>
        </a:solidFill>
        <a:ln w="12700">
          <a:solidFill>
            <a:srgbClr val="808080"/>
          </a:solidFill>
        </a:ln>
      </c:spPr>
    </c:plotArea>
    <c:legend>
      <c:legendPos val="t"/>
      <c:layout>
        <c:manualLayout>
          <c:xMode val="edge"/>
          <c:yMode val="edge"/>
          <c:x val="0.7555"/>
          <c:y val="0.098"/>
          <c:w val="0.1925"/>
          <c:h val="0.081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Kosten je Schlepperstunde (ohne Betriebsstoffe)</a:t>
            </a:r>
          </a:p>
        </c:rich>
      </c:tx>
      <c:layout>
        <c:manualLayout>
          <c:xMode val="factor"/>
          <c:yMode val="factor"/>
          <c:x val="0.0445"/>
          <c:y val="-0.01475"/>
        </c:manualLayout>
      </c:layout>
      <c:spPr>
        <a:noFill/>
        <a:ln>
          <a:noFill/>
        </a:ln>
      </c:spPr>
    </c:title>
    <c:plotArea>
      <c:layout>
        <c:manualLayout>
          <c:xMode val="edge"/>
          <c:yMode val="edge"/>
          <c:x val="0.00875"/>
          <c:y val="0.1755"/>
          <c:w val="0.97425"/>
          <c:h val="0.76475"/>
        </c:manualLayout>
      </c:layout>
      <c:barChart>
        <c:barDir val="col"/>
        <c:grouping val="clustered"/>
        <c:varyColors val="0"/>
        <c:ser>
          <c:idx val="0"/>
          <c:order val="0"/>
          <c:tx>
            <c:strRef>
              <c:f>'eigener Betrieb'!$F$114</c:f>
              <c:strCache>
                <c:ptCount val="1"/>
                <c:pt idx="0">
                  <c:v>netto</c:v>
                </c:pt>
              </c:strCache>
            </c:strRef>
          </c:tx>
          <c:spPr>
            <a:pattFill prst="wdUpDiag">
              <a:fgClr>
                <a:srgbClr val="993366"/>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Betrieb'!$F$115:$F$122</c:f>
              <c:numCache/>
            </c:numRef>
          </c:val>
        </c:ser>
        <c:ser>
          <c:idx val="1"/>
          <c:order val="1"/>
          <c:tx>
            <c:strRef>
              <c:f>'eigener Betrieb'!$G$114</c:f>
              <c:strCache>
                <c:ptCount val="1"/>
                <c:pt idx="0">
                  <c:v>brutto</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 sourceLinked="0"/>
            <c:spPr>
              <a:solidFill>
                <a:srgbClr val="FFFFCC"/>
              </a:solidFill>
              <a:ln w="3175">
                <a:solidFill>
                  <a:srgbClr val="000000"/>
                </a:solidFill>
              </a:ln>
            </c:spPr>
            <c:txPr>
              <a:bodyPr vert="horz" rot="0" anchor="ctr"/>
              <a:lstStyle/>
              <a:p>
                <a:pPr algn="ctr">
                  <a:defRPr lang="en-US" cap="none" sz="950" b="0" i="0" u="none" baseline="0">
                    <a:solidFill>
                      <a:srgbClr val="000000"/>
                    </a:solidFill>
                    <a:latin typeface="Arial"/>
                    <a:ea typeface="Arial"/>
                    <a:cs typeface="Arial"/>
                  </a:defRPr>
                </a:pPr>
              </a:p>
            </c:txPr>
            <c:showLegendKey val="0"/>
            <c:showVal val="1"/>
            <c:showBubbleSize val="0"/>
            <c:showCatName val="0"/>
            <c:showSerName val="0"/>
            <c:showPercent val="0"/>
          </c:dLbls>
          <c:cat>
            <c:strRef>
              <c:f>'eigener Betrieb'!$I$115:$I$122</c:f>
              <c:strCache/>
            </c:strRef>
          </c:cat>
          <c:val>
            <c:numRef>
              <c:f>'eigener Betrieb'!$G$115:$G$122</c:f>
              <c:numCache/>
            </c:numRef>
          </c:val>
        </c:ser>
        <c:gapWidth val="100"/>
        <c:axId val="27686492"/>
        <c:axId val="47851837"/>
      </c:barChart>
      <c:catAx>
        <c:axId val="276864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47851837"/>
        <c:crosses val="autoZero"/>
        <c:auto val="1"/>
        <c:lblOffset val="100"/>
        <c:tickLblSkip val="1"/>
        <c:noMultiLvlLbl val="0"/>
      </c:catAx>
      <c:valAx>
        <c:axId val="47851837"/>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686492"/>
        <c:crossesAt val="1"/>
        <c:crossBetween val="between"/>
        <c:dispUnits/>
      </c:valAx>
      <c:spPr>
        <a:solidFill>
          <a:srgbClr val="FFFFCC"/>
        </a:solidFill>
        <a:ln w="12700">
          <a:solidFill>
            <a:srgbClr val="808080"/>
          </a:solidFill>
        </a:ln>
      </c:spPr>
    </c:plotArea>
    <c:legend>
      <c:legendPos val="t"/>
      <c:layout>
        <c:manualLayout>
          <c:xMode val="edge"/>
          <c:yMode val="edge"/>
          <c:x val="0.77325"/>
          <c:y val="0.07675"/>
          <c:w val="0.1925"/>
          <c:h val="0.0782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CC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0.08875</cdr:y>
    </cdr:from>
    <cdr:to>
      <cdr:x>0.3695</cdr:x>
      <cdr:y>0.196</cdr:y>
    </cdr:to>
    <cdr:sp textlink="'Bsp. '!$E$112">
      <cdr:nvSpPr>
        <cdr:cNvPr id="1" name="Text Box 1"/>
        <cdr:cNvSpPr txBox="1">
          <a:spLocks noChangeArrowheads="1"/>
        </cdr:cNvSpPr>
      </cdr:nvSpPr>
      <cdr:spPr>
        <a:xfrm>
          <a:off x="2581275" y="514350"/>
          <a:ext cx="771525" cy="628650"/>
        </a:xfrm>
        <a:prstGeom prst="rect">
          <a:avLst/>
        </a:prstGeom>
        <a:noFill/>
        <a:ln w="1" cmpd="sng">
          <a:noFill/>
        </a:ln>
      </cdr:spPr>
      <cdr:txBody>
        <a:bodyPr vertOverflow="clip" wrap="square" lIns="36576" tIns="27432" rIns="36576" bIns="27432" anchor="ctr"/>
        <a:p>
          <a:pPr algn="ctr">
            <a:defRPr/>
          </a:pPr>
          <a:fld id="{2163feff-c3f0-46e1-983e-00bf4aec0cd9}" type="TxLink">
            <a:rPr lang="en-US" cap="none" sz="1600" b="1" i="0" u="none" baseline="0">
              <a:solidFill>
                <a:srgbClr val="FF0000"/>
              </a:solidFill>
              <a:latin typeface="Arial"/>
              <a:ea typeface="Arial"/>
              <a:cs typeface="Arial"/>
            </a:rPr>
            <a:t>600 Sh</a:t>
          </a:fld>
        </a:p>
      </cdr:txBody>
    </cdr:sp>
  </cdr:relSizeAnchor>
  <cdr:relSizeAnchor xmlns:cdr="http://schemas.openxmlformats.org/drawingml/2006/chartDrawing">
    <cdr:from>
      <cdr:x>0.066</cdr:x>
      <cdr:y>0.1145</cdr:y>
    </cdr:from>
    <cdr:to>
      <cdr:x>0.2845</cdr:x>
      <cdr:y>0.17075</cdr:y>
    </cdr:to>
    <cdr:sp>
      <cdr:nvSpPr>
        <cdr:cNvPr id="2" name="Text Box 2"/>
        <cdr:cNvSpPr txBox="1">
          <a:spLocks noChangeArrowheads="1"/>
        </cdr:cNvSpPr>
      </cdr:nvSpPr>
      <cdr:spPr>
        <a:xfrm>
          <a:off x="600075" y="666750"/>
          <a:ext cx="1990725" cy="323850"/>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144</xdr:row>
      <xdr:rowOff>428625</xdr:rowOff>
    </xdr:to>
    <xdr:graphicFrame>
      <xdr:nvGraphicFramePr>
        <xdr:cNvPr id="2" name="Diagramm 2"/>
        <xdr:cNvGraphicFramePr/>
      </xdr:nvGraphicFramePr>
      <xdr:xfrm>
        <a:off x="85725" y="22850475"/>
        <a:ext cx="9096375" cy="58293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0.138</cdr:y>
    </cdr:from>
    <cdr:to>
      <cdr:x>0.27275</cdr:x>
      <cdr:y>0.219</cdr:y>
    </cdr:to>
    <cdr:sp>
      <cdr:nvSpPr>
        <cdr:cNvPr id="1" name="Text Box 2"/>
        <cdr:cNvSpPr txBox="1">
          <a:spLocks noChangeArrowheads="1"/>
        </cdr:cNvSpPr>
      </cdr:nvSpPr>
      <cdr:spPr>
        <a:xfrm>
          <a:off x="523875" y="819150"/>
          <a:ext cx="1952625" cy="485775"/>
        </a:xfrm>
        <a:prstGeom prst="rect">
          <a:avLst/>
        </a:prstGeom>
        <a:noFill/>
        <a:ln w="9525" cmpd="sng">
          <a:noFill/>
        </a:ln>
      </cdr:spPr>
      <cdr:txBody>
        <a:bodyPr vertOverflow="clip" wrap="square" lIns="27432" tIns="22860" rIns="0" bIns="0"/>
        <a:p>
          <a:pPr algn="l">
            <a:defRPr/>
          </a:pPr>
          <a:r>
            <a:rPr lang="en-US" cap="none" sz="1600" b="0" i="0" u="none" baseline="0">
              <a:solidFill>
                <a:srgbClr val="000000"/>
              </a:solidFill>
              <a:latin typeface="Arial"/>
              <a:ea typeface="Arial"/>
              <a:cs typeface="Arial"/>
            </a:rPr>
            <a:t>Jährliche Auslastung:</a:t>
          </a:r>
        </a:p>
      </cdr:txBody>
    </cdr:sp>
  </cdr:relSizeAnchor>
  <cdr:relSizeAnchor xmlns:cdr="http://schemas.openxmlformats.org/drawingml/2006/chartDrawing">
    <cdr:from>
      <cdr:x>0.288</cdr:x>
      <cdr:y>0.1365</cdr:y>
    </cdr:from>
    <cdr:to>
      <cdr:x>0.43875</cdr:x>
      <cdr:y>0.19425</cdr:y>
    </cdr:to>
    <cdr:sp textlink="'eigener Betrieb'!$E$112">
      <cdr:nvSpPr>
        <cdr:cNvPr id="2" name="Textfeld 1"/>
        <cdr:cNvSpPr txBox="1">
          <a:spLocks noChangeArrowheads="1"/>
        </cdr:cNvSpPr>
      </cdr:nvSpPr>
      <cdr:spPr>
        <a:xfrm>
          <a:off x="2619375" y="809625"/>
          <a:ext cx="1371600" cy="342900"/>
        </a:xfrm>
        <a:prstGeom prst="rect">
          <a:avLst/>
        </a:prstGeom>
        <a:noFill/>
        <a:ln w="9525" cmpd="sng">
          <a:noFill/>
        </a:ln>
      </cdr:spPr>
      <cdr:txBody>
        <a:bodyPr vertOverflow="clip" wrap="square"/>
        <a:p>
          <a:pPr algn="l">
            <a:defRPr/>
          </a:pPr>
          <a:fld id="{f369b0d5-f17a-4dbf-b57f-1df2b0ac0be6}" type="TxLink">
            <a:rPr lang="en-US" cap="none" sz="1400" b="1" i="0" u="none" baseline="0">
              <a:solidFill>
                <a:srgbClr val="FF0000"/>
              </a:solidFill>
              <a:latin typeface="Arial"/>
              <a:ea typeface="Arial"/>
              <a:cs typeface="Arial"/>
            </a:rPr>
            <a:t>0 Sh</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xdr:row>
      <xdr:rowOff>57150</xdr:rowOff>
    </xdr:from>
    <xdr:to>
      <xdr:col>1</xdr:col>
      <xdr:colOff>742950</xdr:colOff>
      <xdr:row>2</xdr:row>
      <xdr:rowOff>19050</xdr:rowOff>
    </xdr:to>
    <xdr:pic>
      <xdr:nvPicPr>
        <xdr:cNvPr id="1" name="Picture 1" descr="F:\Bilder\Logos\LOGO-LEL_transparent.tif"/>
        <xdr:cNvPicPr preferRelativeResize="1">
          <a:picLocks noChangeAspect="1"/>
        </xdr:cNvPicPr>
      </xdr:nvPicPr>
      <xdr:blipFill>
        <a:blip r:embed="rId1"/>
        <a:stretch>
          <a:fillRect/>
        </a:stretch>
      </xdr:blipFill>
      <xdr:spPr>
        <a:xfrm>
          <a:off x="200025" y="133350"/>
          <a:ext cx="628650" cy="323850"/>
        </a:xfrm>
        <a:prstGeom prst="rect">
          <a:avLst/>
        </a:prstGeom>
        <a:noFill/>
        <a:ln w="9525" cmpd="sng">
          <a:noFill/>
        </a:ln>
      </xdr:spPr>
    </xdr:pic>
    <xdr:clientData/>
  </xdr:twoCellAnchor>
  <xdr:twoCellAnchor>
    <xdr:from>
      <xdr:col>1</xdr:col>
      <xdr:colOff>0</xdr:colOff>
      <xdr:row>133</xdr:row>
      <xdr:rowOff>0</xdr:rowOff>
    </xdr:from>
    <xdr:to>
      <xdr:col>7</xdr:col>
      <xdr:colOff>0</xdr:colOff>
      <xdr:row>145</xdr:row>
      <xdr:rowOff>0</xdr:rowOff>
    </xdr:to>
    <xdr:graphicFrame>
      <xdr:nvGraphicFramePr>
        <xdr:cNvPr id="2" name="Diagramm 2"/>
        <xdr:cNvGraphicFramePr/>
      </xdr:nvGraphicFramePr>
      <xdr:xfrm>
        <a:off x="85725" y="22860000"/>
        <a:ext cx="9096375" cy="5943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D40"/>
  <sheetViews>
    <sheetView tabSelected="1" zoomScale="75" zoomScaleNormal="75" zoomScaleSheetLayoutView="100" zoomScalePageLayoutView="0" workbookViewId="0" topLeftCell="A1">
      <selection activeCell="F5" sqref="F5"/>
    </sheetView>
  </sheetViews>
  <sheetFormatPr defaultColWidth="11.28125" defaultRowHeight="12.75"/>
  <cols>
    <col min="1" max="1" width="3.00390625" style="1" customWidth="1"/>
    <col min="2" max="2" width="2.7109375" style="1" customWidth="1"/>
    <col min="3" max="3" width="90.140625" style="1" customWidth="1"/>
    <col min="4" max="4" width="30.7109375" style="1" customWidth="1"/>
    <col min="5" max="16384" width="11.28125" style="1" customWidth="1"/>
  </cols>
  <sheetData>
    <row r="1" ht="12.75" customHeight="1"/>
    <row r="2" spans="2:4" ht="31.5" customHeight="1">
      <c r="B2" s="46" t="s">
        <v>200</v>
      </c>
      <c r="D2" s="44">
        <v>42541</v>
      </c>
    </row>
    <row r="3" ht="24" customHeight="1">
      <c r="B3" s="43" t="s">
        <v>32</v>
      </c>
    </row>
    <row r="4" ht="23.25" customHeight="1">
      <c r="B4" s="1" t="s">
        <v>34</v>
      </c>
    </row>
    <row r="5" ht="17.25" customHeight="1"/>
    <row r="6" ht="17.25" customHeight="1">
      <c r="B6" s="255" t="s">
        <v>11</v>
      </c>
    </row>
    <row r="7" spans="2:4" ht="78.75" customHeight="1">
      <c r="B7" s="334" t="s">
        <v>169</v>
      </c>
      <c r="C7" s="334"/>
      <c r="D7" s="334"/>
    </row>
    <row r="8" ht="42.75" customHeight="1">
      <c r="B8" s="255" t="s">
        <v>33</v>
      </c>
    </row>
    <row r="9" spans="2:4" ht="88.5" customHeight="1">
      <c r="B9" s="334" t="s">
        <v>124</v>
      </c>
      <c r="C9" s="334"/>
      <c r="D9" s="334"/>
    </row>
    <row r="10" spans="2:4" ht="37.5" customHeight="1">
      <c r="B10" s="331" t="s">
        <v>125</v>
      </c>
      <c r="C10" s="331"/>
      <c r="D10" s="331"/>
    </row>
    <row r="11" spans="2:4" ht="47.25" customHeight="1">
      <c r="B11" s="255" t="s">
        <v>126</v>
      </c>
      <c r="D11" s="45"/>
    </row>
    <row r="12" spans="2:4" ht="25.5" customHeight="1">
      <c r="B12" s="254" t="s">
        <v>79</v>
      </c>
      <c r="D12" s="45"/>
    </row>
    <row r="13" spans="2:4" ht="60.75" customHeight="1">
      <c r="B13" s="331" t="s">
        <v>121</v>
      </c>
      <c r="C13" s="331"/>
      <c r="D13" s="331"/>
    </row>
    <row r="14" spans="2:4" ht="75" customHeight="1">
      <c r="B14" s="331" t="s">
        <v>127</v>
      </c>
      <c r="C14" s="331"/>
      <c r="D14" s="331"/>
    </row>
    <row r="15" spans="2:4" ht="39.75" customHeight="1">
      <c r="B15" s="331" t="s">
        <v>170</v>
      </c>
      <c r="C15" s="331"/>
      <c r="D15" s="331"/>
    </row>
    <row r="16" spans="2:4" ht="38.25" customHeight="1">
      <c r="B16" s="332" t="s">
        <v>64</v>
      </c>
      <c r="C16" s="332"/>
      <c r="D16" s="45"/>
    </row>
    <row r="17" spans="2:4" ht="58.5" customHeight="1">
      <c r="B17" s="331" t="s">
        <v>122</v>
      </c>
      <c r="C17" s="331"/>
      <c r="D17" s="331"/>
    </row>
    <row r="18" spans="2:4" ht="95.25" customHeight="1">
      <c r="B18" s="331" t="s">
        <v>140</v>
      </c>
      <c r="C18" s="331"/>
      <c r="D18" s="331"/>
    </row>
    <row r="19" spans="2:4" ht="74.25" customHeight="1">
      <c r="B19" s="331" t="s">
        <v>171</v>
      </c>
      <c r="C19" s="331"/>
      <c r="D19" s="331"/>
    </row>
    <row r="20" spans="2:4" ht="42" customHeight="1">
      <c r="B20" s="333" t="s">
        <v>105</v>
      </c>
      <c r="C20" s="333"/>
      <c r="D20" s="333"/>
    </row>
    <row r="21" spans="2:4" ht="42.75" customHeight="1">
      <c r="B21" s="332" t="s">
        <v>65</v>
      </c>
      <c r="C21" s="332"/>
      <c r="D21" s="45"/>
    </row>
    <row r="22" spans="2:4" ht="77.25" customHeight="1">
      <c r="B22" s="331" t="s">
        <v>119</v>
      </c>
      <c r="C22" s="331"/>
      <c r="D22" s="331"/>
    </row>
    <row r="23" spans="2:4" ht="48" customHeight="1">
      <c r="B23" s="332" t="s">
        <v>80</v>
      </c>
      <c r="C23" s="332"/>
      <c r="D23" s="45"/>
    </row>
    <row r="24" spans="2:4" ht="39.75" customHeight="1">
      <c r="B24" s="331" t="s">
        <v>81</v>
      </c>
      <c r="C24" s="331"/>
      <c r="D24" s="331"/>
    </row>
    <row r="25" spans="2:4" ht="37.5" customHeight="1">
      <c r="B25" s="331" t="s">
        <v>107</v>
      </c>
      <c r="C25" s="331"/>
      <c r="D25" s="331"/>
    </row>
    <row r="26" spans="2:4" ht="62.25" customHeight="1">
      <c r="B26" s="331" t="s">
        <v>35</v>
      </c>
      <c r="C26" s="331"/>
      <c r="D26" s="331"/>
    </row>
    <row r="27" spans="2:4" ht="58.5" customHeight="1">
      <c r="B27" s="331" t="s">
        <v>172</v>
      </c>
      <c r="C27" s="331"/>
      <c r="D27" s="331"/>
    </row>
    <row r="28" spans="2:4" ht="38.25" customHeight="1">
      <c r="B28" s="331" t="s">
        <v>173</v>
      </c>
      <c r="C28" s="331"/>
      <c r="D28" s="331"/>
    </row>
    <row r="29" spans="2:4" ht="38.25" customHeight="1">
      <c r="B29" s="331" t="s">
        <v>174</v>
      </c>
      <c r="C29" s="331"/>
      <c r="D29" s="331"/>
    </row>
    <row r="30" spans="2:4" ht="42.75" customHeight="1">
      <c r="B30" s="332" t="s">
        <v>175</v>
      </c>
      <c r="C30" s="332"/>
      <c r="D30" s="45"/>
    </row>
    <row r="31" spans="2:4" ht="96" customHeight="1">
      <c r="B31" s="331" t="s">
        <v>108</v>
      </c>
      <c r="C31" s="331"/>
      <c r="D31" s="331"/>
    </row>
    <row r="32" spans="2:4" ht="39.75" customHeight="1">
      <c r="B32" s="332" t="s">
        <v>176</v>
      </c>
      <c r="C32" s="332"/>
      <c r="D32" s="45"/>
    </row>
    <row r="33" spans="2:4" ht="39" customHeight="1">
      <c r="B33" s="331" t="s">
        <v>109</v>
      </c>
      <c r="C33" s="331"/>
      <c r="D33" s="331"/>
    </row>
    <row r="34" ht="45" customHeight="1">
      <c r="B34" s="43" t="s">
        <v>177</v>
      </c>
    </row>
    <row r="35" spans="2:4" ht="62.25" customHeight="1">
      <c r="B35" s="331" t="s">
        <v>82</v>
      </c>
      <c r="C35" s="331"/>
      <c r="D35" s="331"/>
    </row>
    <row r="36" ht="43.5" customHeight="1">
      <c r="B36" s="43" t="s">
        <v>162</v>
      </c>
    </row>
    <row r="37" spans="2:4" ht="74.25" customHeight="1">
      <c r="B37" s="331" t="s">
        <v>178</v>
      </c>
      <c r="C37" s="331"/>
      <c r="D37" s="331"/>
    </row>
    <row r="38" ht="39" customHeight="1">
      <c r="B38" s="43" t="s">
        <v>36</v>
      </c>
    </row>
    <row r="39" spans="2:4" ht="42" customHeight="1">
      <c r="B39" s="331" t="s">
        <v>83</v>
      </c>
      <c r="C39" s="331"/>
      <c r="D39" s="331"/>
    </row>
    <row r="40" spans="2:4" ht="39" customHeight="1">
      <c r="B40" s="331" t="s">
        <v>128</v>
      </c>
      <c r="C40" s="331"/>
      <c r="D40" s="331"/>
    </row>
  </sheetData>
  <sheetProtection password="DF37" sheet="1"/>
  <mergeCells count="28">
    <mergeCell ref="B7:D7"/>
    <mergeCell ref="B16:C16"/>
    <mergeCell ref="B17:D17"/>
    <mergeCell ref="B23:C23"/>
    <mergeCell ref="B19:D19"/>
    <mergeCell ref="B9:D9"/>
    <mergeCell ref="B10:D10"/>
    <mergeCell ref="B13:D13"/>
    <mergeCell ref="B15:D15"/>
    <mergeCell ref="B22:D22"/>
    <mergeCell ref="B40:D40"/>
    <mergeCell ref="B37:D37"/>
    <mergeCell ref="B31:D31"/>
    <mergeCell ref="B32:C32"/>
    <mergeCell ref="B33:D33"/>
    <mergeCell ref="B25:D25"/>
    <mergeCell ref="B35:D35"/>
    <mergeCell ref="B39:D39"/>
    <mergeCell ref="B30:C30"/>
    <mergeCell ref="B14:D14"/>
    <mergeCell ref="B29:D29"/>
    <mergeCell ref="B28:D28"/>
    <mergeCell ref="B27:D27"/>
    <mergeCell ref="B26:D26"/>
    <mergeCell ref="B21:C21"/>
    <mergeCell ref="B20:D20"/>
    <mergeCell ref="B18:D18"/>
    <mergeCell ref="B24:D24"/>
  </mergeCells>
  <printOptions/>
  <pageMargins left="0.7086614173228347" right="0.6692913385826772" top="0.4724409448818898" bottom="0.5118110236220472" header="0.31496062992125984" footer="0.2362204724409449"/>
  <pageSetup horizontalDpi="1200" verticalDpi="1200" orientation="portrait" paperSize="9" scale="70" r:id="rId1"/>
  <headerFooter alignWithMargins="0">
    <oddFooter>&amp;LLEL, Abt.2, V. Segger&amp;C&amp;F&amp;A&amp;R&amp;D</oddFooter>
  </headerFooter>
  <rowBreaks count="1" manualBreakCount="1">
    <brk id="20" max="255" man="1"/>
  </rowBreaks>
</worksheet>
</file>

<file path=xl/worksheets/sheet2.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D18" sqref="D18"/>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59" t="s">
        <v>158</v>
      </c>
      <c r="D4" s="360"/>
      <c r="E4" s="361"/>
    </row>
    <row r="5" spans="2:7" ht="23.25" customHeight="1">
      <c r="B5" s="19" t="s">
        <v>7</v>
      </c>
      <c r="G5" s="298" t="s">
        <v>31</v>
      </c>
    </row>
    <row r="6" ht="4.5" customHeight="1" thickBot="1">
      <c r="B6" s="19"/>
    </row>
    <row r="7" spans="2:9" ht="65.25"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100000</v>
      </c>
      <c r="G8" s="283">
        <v>119000</v>
      </c>
      <c r="H8" s="275"/>
      <c r="I8" s="276"/>
    </row>
    <row r="9" spans="2:9" ht="18" customHeight="1">
      <c r="B9" s="67" t="s">
        <v>54</v>
      </c>
      <c r="C9" s="24"/>
      <c r="D9" s="24"/>
      <c r="E9" s="146" t="s">
        <v>27</v>
      </c>
      <c r="F9" s="362">
        <v>600</v>
      </c>
      <c r="G9" s="363"/>
      <c r="H9" s="253"/>
      <c r="I9" s="224"/>
    </row>
    <row r="10" spans="2:9" ht="18" customHeight="1">
      <c r="B10" s="67" t="s">
        <v>48</v>
      </c>
      <c r="C10" s="29"/>
      <c r="D10" s="25"/>
      <c r="E10" s="146" t="s">
        <v>76</v>
      </c>
      <c r="F10" s="284">
        <v>500</v>
      </c>
      <c r="G10" s="69">
        <f>F10</f>
        <v>500</v>
      </c>
      <c r="H10" s="125">
        <v>0.19</v>
      </c>
      <c r="I10" s="127">
        <f>1+H10</f>
        <v>1.19</v>
      </c>
    </row>
    <row r="11" spans="2:9" ht="18" customHeight="1">
      <c r="B11" s="67" t="s">
        <v>141</v>
      </c>
      <c r="C11" s="29"/>
      <c r="D11" s="25"/>
      <c r="E11" s="146" t="s">
        <v>41</v>
      </c>
      <c r="F11" s="285">
        <v>8</v>
      </c>
      <c r="G11" s="163">
        <f>F11*$I$10</f>
        <v>9.52</v>
      </c>
      <c r="H11" s="125">
        <v>0.107</v>
      </c>
      <c r="I11" s="127">
        <f>1+H11</f>
        <v>1.107</v>
      </c>
    </row>
    <row r="12" spans="2:9" ht="18" customHeight="1" thickBot="1">
      <c r="B12" s="192" t="s">
        <v>78</v>
      </c>
      <c r="C12" s="191"/>
      <c r="D12" s="191"/>
      <c r="E12" s="74" t="s">
        <v>62</v>
      </c>
      <c r="F12" s="286">
        <v>2</v>
      </c>
      <c r="G12" s="183">
        <f>F12*$I$10</f>
        <v>2.38</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100000</v>
      </c>
      <c r="G15" s="283">
        <v>119000</v>
      </c>
      <c r="H15" s="155"/>
    </row>
    <row r="16" spans="2:8" ht="18" customHeight="1">
      <c r="B16" s="56" t="s">
        <v>28</v>
      </c>
      <c r="C16" s="21"/>
      <c r="D16" s="21"/>
      <c r="E16" s="23" t="s">
        <v>26</v>
      </c>
      <c r="F16" s="347">
        <v>72</v>
      </c>
      <c r="G16" s="348"/>
      <c r="H16" s="225">
        <f>F16/12</f>
        <v>6</v>
      </c>
    </row>
    <row r="17" spans="2:8" ht="18" customHeight="1">
      <c r="B17" s="56" t="s">
        <v>8</v>
      </c>
      <c r="C17" s="51"/>
      <c r="D17" s="23"/>
      <c r="E17" s="23"/>
      <c r="F17" s="53">
        <f>G17</f>
        <v>41650</v>
      </c>
      <c r="G17" s="287">
        <v>41650</v>
      </c>
      <c r="H17" s="155"/>
    </row>
    <row r="18" spans="2:8" ht="18" customHeight="1">
      <c r="B18" s="158" t="s">
        <v>110</v>
      </c>
      <c r="C18" s="265"/>
      <c r="D18" s="266"/>
      <c r="E18" s="266"/>
      <c r="F18" s="297">
        <f>F15-G15</f>
        <v>-19000</v>
      </c>
      <c r="G18" s="267"/>
      <c r="H18" s="155"/>
    </row>
    <row r="19" spans="2:8" ht="18" customHeight="1">
      <c r="B19" s="56" t="s">
        <v>106</v>
      </c>
      <c r="C19" s="51"/>
      <c r="D19" s="23"/>
      <c r="E19" s="23"/>
      <c r="F19" s="53">
        <f>F17+F18</f>
        <v>22650</v>
      </c>
      <c r="G19" s="57">
        <f>G17-G18</f>
        <v>41650</v>
      </c>
      <c r="H19" s="155"/>
    </row>
    <row r="20" spans="2:8" ht="18" customHeight="1">
      <c r="B20" s="56" t="s">
        <v>29</v>
      </c>
      <c r="C20" s="21"/>
      <c r="D20" s="21"/>
      <c r="E20" s="21"/>
      <c r="F20" s="53">
        <f>G20</f>
        <v>1158</v>
      </c>
      <c r="G20" s="288">
        <v>1158</v>
      </c>
      <c r="H20" s="155"/>
    </row>
    <row r="21" spans="2:8" ht="18" customHeight="1">
      <c r="B21" s="158" t="s">
        <v>168</v>
      </c>
      <c r="C21" s="159"/>
      <c r="D21" s="289">
        <v>0.6</v>
      </c>
      <c r="E21" s="299" t="s">
        <v>155</v>
      </c>
      <c r="F21" s="22">
        <f>F8*D21</f>
        <v>60000</v>
      </c>
      <c r="G21" s="160">
        <f>F21*(1+$H$11)</f>
        <v>66420</v>
      </c>
      <c r="H21" s="155"/>
    </row>
    <row r="22" spans="2:8" ht="18" customHeight="1">
      <c r="B22" s="56" t="s">
        <v>159</v>
      </c>
      <c r="C22" s="51"/>
      <c r="D22" s="23"/>
      <c r="E22" s="290">
        <f>F36</f>
        <v>0.01</v>
      </c>
      <c r="F22" s="53">
        <f>F19/2*$E$22*$F$16/12</f>
        <v>679.5</v>
      </c>
      <c r="G22" s="57">
        <f>G19/2*$E$22*$F$16/12</f>
        <v>1249.5</v>
      </c>
      <c r="H22" s="155"/>
    </row>
    <row r="23" spans="2:8" ht="18" customHeight="1">
      <c r="B23" s="56" t="s">
        <v>49</v>
      </c>
      <c r="C23" s="21"/>
      <c r="D23" s="21"/>
      <c r="E23" s="21"/>
      <c r="F23" s="53">
        <f>$F$16*F20</f>
        <v>83376</v>
      </c>
      <c r="G23" s="57">
        <f>$F$16*G20</f>
        <v>83376</v>
      </c>
      <c r="H23" s="155"/>
    </row>
    <row r="24" spans="2:8" ht="18" customHeight="1">
      <c r="B24" s="145" t="s">
        <v>30</v>
      </c>
      <c r="C24" s="52"/>
      <c r="D24" s="52"/>
      <c r="E24" s="52"/>
      <c r="F24" s="165">
        <f>F19+F22+F23</f>
        <v>106705.5</v>
      </c>
      <c r="G24" s="180">
        <f>G19+G22+G23</f>
        <v>126275.5</v>
      </c>
      <c r="H24" s="155"/>
    </row>
    <row r="25" spans="2:8" ht="18" customHeight="1">
      <c r="B25" s="56" t="s">
        <v>53</v>
      </c>
      <c r="C25" s="52"/>
      <c r="D25" s="52"/>
      <c r="E25" s="23"/>
      <c r="F25" s="14">
        <f>F10*F16/12</f>
        <v>3000</v>
      </c>
      <c r="G25" s="59">
        <f>F25</f>
        <v>3000</v>
      </c>
      <c r="H25" s="155"/>
    </row>
    <row r="26" spans="2:8" ht="18" customHeight="1">
      <c r="B26" s="56" t="s">
        <v>68</v>
      </c>
      <c r="C26" s="21"/>
      <c r="D26" s="23"/>
      <c r="E26" s="23"/>
      <c r="F26" s="14">
        <f>IF(H16&gt;$H$12,$H$12*$F$9*$F$12+(H16-$H$12)*$F$9*$F$11,H16*$F$9*$F$12)</f>
        <v>21600</v>
      </c>
      <c r="G26" s="60">
        <f>F26*$I$10</f>
        <v>25704</v>
      </c>
      <c r="H26" s="155"/>
    </row>
    <row r="27" spans="2:8" ht="18" customHeight="1">
      <c r="B27" s="364" t="s">
        <v>148</v>
      </c>
      <c r="C27" s="365"/>
      <c r="D27" s="205"/>
      <c r="E27" s="210" t="s">
        <v>63</v>
      </c>
      <c r="F27" s="207">
        <f>F24+F25+F26-F21</f>
        <v>71305.5</v>
      </c>
      <c r="G27" s="57">
        <f>G24+G25+G26-G21</f>
        <v>88559.5</v>
      </c>
      <c r="H27" s="155"/>
    </row>
    <row r="28" spans="2:8" ht="18" customHeight="1">
      <c r="B28" s="366"/>
      <c r="C28" s="367"/>
      <c r="D28" s="51"/>
      <c r="E28" s="23" t="s">
        <v>47</v>
      </c>
      <c r="F28" s="14">
        <f>IF(F27=0,0,F27/$F$16*12)</f>
        <v>11884.25</v>
      </c>
      <c r="G28" s="59">
        <f>IF(G27=0,0,G27/$F$16*12)</f>
        <v>14759.916666666668</v>
      </c>
      <c r="H28" s="155"/>
    </row>
    <row r="29" spans="2:8" ht="18" customHeight="1" thickBot="1">
      <c r="B29" s="198"/>
      <c r="C29" s="206"/>
      <c r="D29" s="206"/>
      <c r="E29" s="107" t="s">
        <v>60</v>
      </c>
      <c r="F29" s="61">
        <f>IF(F27=0,0,F28/$F$9)</f>
        <v>19.807083333333335</v>
      </c>
      <c r="G29" s="62">
        <f>IF(G27=0,0,G28/$F$9)</f>
        <v>24.599861111111114</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100000</v>
      </c>
      <c r="G33" s="142">
        <f>G8</f>
        <v>119000</v>
      </c>
      <c r="H33" s="220"/>
    </row>
    <row r="34" spans="2:8" ht="18" customHeight="1">
      <c r="B34" s="139" t="s">
        <v>123</v>
      </c>
      <c r="C34" s="117"/>
      <c r="D34" s="117"/>
      <c r="E34" s="129" t="s">
        <v>37</v>
      </c>
      <c r="F34" s="368">
        <f>F16/12</f>
        <v>6</v>
      </c>
      <c r="G34" s="369"/>
      <c r="H34" s="155"/>
    </row>
    <row r="35" spans="2:8" ht="18" customHeight="1">
      <c r="B35" s="97" t="s">
        <v>149</v>
      </c>
      <c r="C35" s="42"/>
      <c r="D35" s="240"/>
      <c r="E35" s="237"/>
      <c r="F35" s="119">
        <f>F21</f>
        <v>60000</v>
      </c>
      <c r="G35" s="142">
        <f>G21</f>
        <v>66420</v>
      </c>
      <c r="H35" s="155"/>
    </row>
    <row r="36" spans="2:8" ht="18" customHeight="1">
      <c r="B36" s="139" t="s">
        <v>66</v>
      </c>
      <c r="C36" s="117"/>
      <c r="D36" s="117"/>
      <c r="E36" s="128"/>
      <c r="F36" s="370">
        <v>0.01</v>
      </c>
      <c r="G36" s="371"/>
      <c r="H36" s="155"/>
    </row>
    <row r="37" spans="2:8" ht="18" customHeight="1">
      <c r="B37" s="139" t="s">
        <v>67</v>
      </c>
      <c r="C37" s="117"/>
      <c r="D37" s="117"/>
      <c r="E37" s="128"/>
      <c r="F37" s="118">
        <f>F8-F35</f>
        <v>40000</v>
      </c>
      <c r="G37" s="181">
        <f>G8-G35</f>
        <v>52580</v>
      </c>
      <c r="H37" s="155"/>
    </row>
    <row r="38" spans="2:8" ht="18" customHeight="1">
      <c r="B38" s="139" t="s">
        <v>164</v>
      </c>
      <c r="C38" s="117"/>
      <c r="D38" s="117"/>
      <c r="E38" s="128"/>
      <c r="F38" s="118">
        <f>F8/2*$F$36*$F$34</f>
        <v>3000</v>
      </c>
      <c r="G38" s="181">
        <f>G8/2*$F$36*$F$34</f>
        <v>3570</v>
      </c>
      <c r="H38" s="155"/>
    </row>
    <row r="39" spans="2:8" ht="18" customHeight="1">
      <c r="B39" s="97" t="s">
        <v>53</v>
      </c>
      <c r="C39" s="117"/>
      <c r="D39" s="117"/>
      <c r="E39" s="128"/>
      <c r="F39" s="118">
        <f>F10*$F$34</f>
        <v>3000</v>
      </c>
      <c r="G39" s="181">
        <f>G10*$F$34</f>
        <v>3000</v>
      </c>
      <c r="H39" s="155"/>
    </row>
    <row r="40" spans="2:8" ht="18" customHeight="1">
      <c r="B40" s="97" t="s">
        <v>68</v>
      </c>
      <c r="C40" s="123"/>
      <c r="D40" s="124"/>
      <c r="E40" s="130"/>
      <c r="F40" s="118">
        <f>IF(F34&gt;$H$12,$H$12*$F$9*$F$12+(F34-$H$12)*$F$9*$F$11,F34*$F$9*$F$12)</f>
        <v>21600</v>
      </c>
      <c r="G40" s="142">
        <f>F40*$I$10</f>
        <v>25704</v>
      </c>
      <c r="H40" s="155"/>
    </row>
    <row r="41" spans="2:8" ht="18" customHeight="1">
      <c r="B41" s="349" t="s">
        <v>148</v>
      </c>
      <c r="C41" s="350"/>
      <c r="D41" s="131"/>
      <c r="E41" s="208" t="s">
        <v>46</v>
      </c>
      <c r="F41" s="116">
        <f>SUM(F37:F40)</f>
        <v>67600</v>
      </c>
      <c r="G41" s="143">
        <f>SUM(G37:G40)</f>
        <v>84854</v>
      </c>
      <c r="H41" s="156"/>
    </row>
    <row r="42" spans="2:8" ht="18" customHeight="1">
      <c r="B42" s="351"/>
      <c r="C42" s="352"/>
      <c r="D42" s="164"/>
      <c r="E42" s="209" t="s">
        <v>47</v>
      </c>
      <c r="F42" s="118">
        <f>IF(F41=0,0,F41/$F$34)</f>
        <v>11266.666666666666</v>
      </c>
      <c r="G42" s="181">
        <f>IF(G41=0,0,G41/$F$34)</f>
        <v>14142.333333333334</v>
      </c>
      <c r="H42" s="156"/>
    </row>
    <row r="43" spans="2:8" ht="18" customHeight="1" thickBot="1">
      <c r="B43" s="120"/>
      <c r="C43" s="121"/>
      <c r="D43" s="121"/>
      <c r="E43" s="122" t="s">
        <v>45</v>
      </c>
      <c r="F43" s="144">
        <f>IF(F41=0,0,F42/$F$9)</f>
        <v>18.777777777777775</v>
      </c>
      <c r="G43" s="182">
        <f>IF(G41=0,0,G42/$F$9)</f>
        <v>23.570555555555558</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35">
        <v>60</v>
      </c>
      <c r="G46" s="336"/>
      <c r="H46" s="225">
        <f>F46/12</f>
        <v>5</v>
      </c>
    </row>
    <row r="47" spans="2:7" ht="18" customHeight="1">
      <c r="B47" s="68" t="s">
        <v>42</v>
      </c>
      <c r="C47" s="26"/>
      <c r="D47" s="26"/>
      <c r="E47" s="27" t="s">
        <v>39</v>
      </c>
      <c r="F47" s="353"/>
      <c r="G47" s="354"/>
    </row>
    <row r="48" spans="2:7" ht="18" customHeight="1">
      <c r="B48" s="176" t="s">
        <v>40</v>
      </c>
      <c r="C48" s="177"/>
      <c r="D48" s="264" t="str">
        <f>IF(AND(F47=0,F48&gt;0),"Sh in Z.47 eingeben!"," ")</f>
        <v> </v>
      </c>
      <c r="E48" s="31" t="s">
        <v>41</v>
      </c>
      <c r="F48" s="291"/>
      <c r="G48" s="178">
        <f>F48*I10</f>
        <v>0</v>
      </c>
    </row>
    <row r="49" spans="2:7" ht="18" customHeight="1">
      <c r="B49" s="67" t="s">
        <v>8</v>
      </c>
      <c r="C49" s="28"/>
      <c r="D49" s="28"/>
      <c r="E49" s="28"/>
      <c r="F49" s="284">
        <v>10000</v>
      </c>
      <c r="G49" s="132">
        <f>F49*(1+$H$10)</f>
        <v>11900</v>
      </c>
    </row>
    <row r="50" spans="2:7" ht="18" customHeight="1">
      <c r="B50" s="67" t="s">
        <v>9</v>
      </c>
      <c r="C50" s="24"/>
      <c r="D50" s="24"/>
      <c r="E50" s="24"/>
      <c r="F50" s="284">
        <v>1098</v>
      </c>
      <c r="G50" s="132">
        <f>F50*(1+$H$10)</f>
        <v>1306.62</v>
      </c>
    </row>
    <row r="51" spans="2:7" ht="18" customHeight="1">
      <c r="B51" s="67" t="s">
        <v>22</v>
      </c>
      <c r="C51" s="24"/>
      <c r="D51" s="24"/>
      <c r="E51" s="24"/>
      <c r="F51" s="284">
        <v>35000</v>
      </c>
      <c r="G51" s="132">
        <f>F51*(1+$H$10)</f>
        <v>41650</v>
      </c>
    </row>
    <row r="52" spans="2:7" ht="18" customHeight="1">
      <c r="B52" s="68" t="s">
        <v>168</v>
      </c>
      <c r="C52" s="26"/>
      <c r="D52" s="289">
        <v>0.65</v>
      </c>
      <c r="E52" s="272" t="s">
        <v>165</v>
      </c>
      <c r="F52" s="30">
        <f>F8*D52</f>
        <v>65000</v>
      </c>
      <c r="G52" s="161">
        <f>F52*(1+$H$11)</f>
        <v>71955</v>
      </c>
    </row>
    <row r="53" spans="2:7" ht="18" customHeight="1">
      <c r="B53" s="67" t="s">
        <v>55</v>
      </c>
      <c r="C53" s="28"/>
      <c r="D53" s="25"/>
      <c r="E53" s="292">
        <f>$E$22</f>
        <v>0.01</v>
      </c>
      <c r="F53" s="12">
        <f>(F49/2)*$E$53*$F$46/12</f>
        <v>250</v>
      </c>
      <c r="G53" s="132">
        <f>(G49/2)*$E$53*$F$46/12</f>
        <v>297.5</v>
      </c>
    </row>
    <row r="54" spans="2:7" ht="18" customHeight="1">
      <c r="B54" s="67" t="s">
        <v>50</v>
      </c>
      <c r="C54" s="24"/>
      <c r="D54" s="24"/>
      <c r="E54" s="24"/>
      <c r="F54" s="12">
        <f>$F$46*F50</f>
        <v>65880</v>
      </c>
      <c r="G54" s="132">
        <f>$F$46*G50</f>
        <v>78397.2</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2500</v>
      </c>
      <c r="G56" s="132">
        <f>F56</f>
        <v>2500</v>
      </c>
    </row>
    <row r="57" spans="2:7" ht="18" customHeight="1">
      <c r="B57" s="67" t="s">
        <v>68</v>
      </c>
      <c r="C57" s="24"/>
      <c r="D57" s="25"/>
      <c r="E57" s="25"/>
      <c r="F57" s="30">
        <f>IF(H46&gt;$H$12,$H$12*$F$9*$F$12+(H46-$H$12)*$F$9*$F$11,H46*$F$9*$F$12)</f>
        <v>16800</v>
      </c>
      <c r="G57" s="161">
        <f>F57*(1+$H$10)</f>
        <v>19992</v>
      </c>
    </row>
    <row r="58" spans="2:7" ht="18" customHeight="1">
      <c r="B58" s="355" t="s">
        <v>142</v>
      </c>
      <c r="C58" s="356"/>
      <c r="D58" s="356"/>
      <c r="E58" s="31" t="s">
        <v>63</v>
      </c>
      <c r="F58" s="32">
        <f>F49+F53+F54+F55+F56+F57</f>
        <v>95430</v>
      </c>
      <c r="G58" s="179">
        <f>G49+G53+G54+G55+G56+G57</f>
        <v>113086.7</v>
      </c>
    </row>
    <row r="59" spans="2:7" ht="18" customHeight="1">
      <c r="B59" s="211"/>
      <c r="C59" s="212"/>
      <c r="D59" s="212"/>
      <c r="E59" s="25" t="s">
        <v>47</v>
      </c>
      <c r="F59" s="12">
        <f>IF($F$46=0,0,F58/$H$46)</f>
        <v>19086</v>
      </c>
      <c r="G59" s="69">
        <f>IF($F$46=0,0,G58/$H$46)</f>
        <v>22617.34</v>
      </c>
    </row>
    <row r="60" spans="2:7" ht="18" customHeight="1">
      <c r="B60" s="71"/>
      <c r="C60" s="33"/>
      <c r="D60" s="33"/>
      <c r="E60" s="27" t="s">
        <v>21</v>
      </c>
      <c r="F60" s="34">
        <f>IF($F$46=0,0,F58/($F$9*($F$46/12)))</f>
        <v>31.81</v>
      </c>
      <c r="G60" s="217">
        <f>IF($F$46=0,0,G58/($F$9*($F$46/12)))</f>
        <v>37.695566666666664</v>
      </c>
    </row>
    <row r="61" spans="2:8" ht="18" customHeight="1">
      <c r="B61" s="203" t="s">
        <v>143</v>
      </c>
      <c r="C61" s="35"/>
      <c r="D61" s="35"/>
      <c r="E61" s="31" t="s">
        <v>63</v>
      </c>
      <c r="F61" s="32">
        <f>F58+F51-F52</f>
        <v>65430</v>
      </c>
      <c r="G61" s="179">
        <f>G58+G51-G52</f>
        <v>82781.70000000001</v>
      </c>
      <c r="H61" s="112"/>
    </row>
    <row r="62" spans="2:8" ht="18" customHeight="1">
      <c r="B62" s="213"/>
      <c r="C62" s="29"/>
      <c r="D62" s="29"/>
      <c r="E62" s="25" t="s">
        <v>47</v>
      </c>
      <c r="F62" s="12">
        <f>IF($F$46=0,0,F61/$H$46)</f>
        <v>13086</v>
      </c>
      <c r="G62" s="69">
        <f>IF($F$46=0,0,G61/$H$46)</f>
        <v>16556.340000000004</v>
      </c>
      <c r="H62" s="112"/>
    </row>
    <row r="63" spans="2:7" ht="18" customHeight="1" thickBot="1">
      <c r="B63" s="72"/>
      <c r="C63" s="73"/>
      <c r="D63" s="73"/>
      <c r="E63" s="172" t="s">
        <v>21</v>
      </c>
      <c r="F63" s="75">
        <f>IF($F$46=0,0,F61/($F$9*($F$46/12)))</f>
        <v>21.81</v>
      </c>
      <c r="G63" s="76">
        <f>IF($F$46=0,0,G61/($F$9*($F$46/12)))</f>
        <v>27.593900000000005</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0.01</v>
      </c>
      <c r="F70" s="47"/>
      <c r="G70" s="168">
        <f>G69/2*E70*F66/12</f>
        <v>332.88</v>
      </c>
      <c r="H70" s="115"/>
    </row>
    <row r="71" spans="2:7" ht="18" customHeight="1" hidden="1">
      <c r="B71" s="82" t="s">
        <v>71</v>
      </c>
      <c r="C71" s="39"/>
      <c r="D71" s="289">
        <v>0.7</v>
      </c>
      <c r="E71" s="278" t="s">
        <v>120</v>
      </c>
      <c r="F71" s="134">
        <f>F8*D71</f>
        <v>70000</v>
      </c>
      <c r="G71" s="133">
        <f>F71*(1+$H$11)</f>
        <v>77490</v>
      </c>
    </row>
    <row r="72" spans="2:7" ht="18" customHeight="1" hidden="1">
      <c r="B72" s="84" t="s">
        <v>72</v>
      </c>
      <c r="C72" s="41"/>
      <c r="D72" s="41"/>
      <c r="E72" s="147"/>
      <c r="F72" s="148">
        <f>F68-F69-F71</f>
        <v>17600</v>
      </c>
      <c r="G72" s="169">
        <f>F68+G69+G70-G71</f>
        <v>27086.880000000005</v>
      </c>
    </row>
    <row r="73" spans="2:7" ht="18" customHeight="1" hidden="1">
      <c r="B73" s="82" t="s">
        <v>53</v>
      </c>
      <c r="C73" s="40"/>
      <c r="D73" s="40"/>
      <c r="E73" s="38"/>
      <c r="F73" s="15">
        <f>F10*H66</f>
        <v>2000</v>
      </c>
      <c r="G73" s="168">
        <f>F73</f>
        <v>2000</v>
      </c>
    </row>
    <row r="74" spans="2:7" ht="18" customHeight="1" hidden="1">
      <c r="B74" s="82" t="s">
        <v>68</v>
      </c>
      <c r="C74" s="37"/>
      <c r="D74" s="38"/>
      <c r="E74" s="38"/>
      <c r="F74" s="15">
        <f>IF(H66&gt;$H$12,$H$12*$F$9*$F$12+(H66-$H$12)*$F$9*$F$11,H66*$F$9*$F$12)</f>
        <v>12000</v>
      </c>
      <c r="G74" s="168">
        <f>F74*I10</f>
        <v>14280</v>
      </c>
    </row>
    <row r="75" spans="2:7" ht="18" customHeight="1" hidden="1">
      <c r="B75" s="204" t="s">
        <v>114</v>
      </c>
      <c r="C75" s="41"/>
      <c r="D75" s="41"/>
      <c r="E75" s="167" t="s">
        <v>57</v>
      </c>
      <c r="F75" s="48">
        <f>SUM(F72:F74)</f>
        <v>31600</v>
      </c>
      <c r="G75" s="201">
        <f>SUM(G72:G74)</f>
        <v>43366.880000000005</v>
      </c>
    </row>
    <row r="76" spans="2:7" ht="18" customHeight="1" hidden="1">
      <c r="B76" s="166"/>
      <c r="C76" s="40"/>
      <c r="D76" s="40"/>
      <c r="E76" s="38" t="s">
        <v>47</v>
      </c>
      <c r="F76" s="15">
        <f>IF($F$66=0,0,F75/$H$66)</f>
        <v>7900</v>
      </c>
      <c r="G76" s="218">
        <f>IF($F$66=0,0,G75/$H$66)</f>
        <v>10841.720000000001</v>
      </c>
    </row>
    <row r="77" spans="2:7" ht="18" customHeight="1" hidden="1" thickBot="1">
      <c r="B77" s="85"/>
      <c r="C77" s="86"/>
      <c r="D77" s="86"/>
      <c r="E77" s="214" t="s">
        <v>21</v>
      </c>
      <c r="F77" s="87">
        <f>IF($F$66=0,0,F76/$F$9)</f>
        <v>13.166666666666666</v>
      </c>
      <c r="G77" s="219">
        <f>IF($F$66=0,0,G76/$F$9)</f>
        <v>18.069533333333336</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35">
        <v>24</v>
      </c>
      <c r="G80" s="336"/>
      <c r="H80" s="225">
        <f>F80/12</f>
        <v>2</v>
      </c>
    </row>
    <row r="81" spans="2:7" ht="18" customHeight="1">
      <c r="B81" s="68" t="s">
        <v>42</v>
      </c>
      <c r="C81" s="26"/>
      <c r="D81" s="26"/>
      <c r="E81" s="149" t="s">
        <v>39</v>
      </c>
      <c r="F81" s="337">
        <v>600</v>
      </c>
      <c r="G81" s="338"/>
    </row>
    <row r="82" spans="2:7" ht="18" customHeight="1">
      <c r="B82" s="67" t="s">
        <v>40</v>
      </c>
      <c r="C82" s="24"/>
      <c r="D82" s="264" t="str">
        <f>IF(AND(F81=0,F82&gt;0),"Sh in Z.48 eingeben!"," ")</f>
        <v> </v>
      </c>
      <c r="E82" s="25" t="s">
        <v>41</v>
      </c>
      <c r="F82" s="291">
        <v>28</v>
      </c>
      <c r="G82" s="174">
        <f>F82*I10</f>
        <v>33.32</v>
      </c>
    </row>
    <row r="83" spans="2:7" ht="18" customHeight="1">
      <c r="B83" s="67" t="s">
        <v>43</v>
      </c>
      <c r="C83" s="28"/>
      <c r="D83" s="28"/>
      <c r="E83" s="28"/>
      <c r="F83" s="284">
        <v>125</v>
      </c>
      <c r="G83" s="132">
        <f>F83*(1+$H$10)</f>
        <v>148.75</v>
      </c>
    </row>
    <row r="84" spans="2:7" ht="18" customHeight="1">
      <c r="B84" s="68" t="s">
        <v>20</v>
      </c>
      <c r="C84" s="26"/>
      <c r="D84" s="26"/>
      <c r="E84" s="26"/>
      <c r="F84" s="294">
        <v>1405</v>
      </c>
      <c r="G84" s="161">
        <f>F84*(1+$H$10)</f>
        <v>1671.9499999999998</v>
      </c>
    </row>
    <row r="85" spans="2:7" ht="18" customHeight="1">
      <c r="B85" s="67" t="s">
        <v>58</v>
      </c>
      <c r="C85" s="28"/>
      <c r="D85" s="28"/>
      <c r="E85" s="292">
        <f>$E$22</f>
        <v>0.01</v>
      </c>
      <c r="F85" s="12">
        <f>F83/2*$E$85*$F$80/12</f>
        <v>1.25</v>
      </c>
      <c r="G85" s="132">
        <f>G83/2*$E$85*$F$80/12</f>
        <v>1.4875</v>
      </c>
    </row>
    <row r="86" spans="2:7" ht="18" customHeight="1">
      <c r="B86" s="67" t="s">
        <v>51</v>
      </c>
      <c r="C86" s="24"/>
      <c r="D86" s="24"/>
      <c r="E86" s="24"/>
      <c r="F86" s="12">
        <f>$F$80*F84</f>
        <v>33720</v>
      </c>
      <c r="G86" s="132">
        <f>$F$80*G84</f>
        <v>40126.799999999996</v>
      </c>
    </row>
    <row r="87" spans="2:7" ht="18" customHeight="1">
      <c r="B87" s="67" t="s">
        <v>52</v>
      </c>
      <c r="C87" s="24"/>
      <c r="D87" s="24"/>
      <c r="E87" s="24"/>
      <c r="F87" s="12">
        <f>IF(F81&gt;F9,0,($F$9-F81)*F82*$F$80/12)</f>
        <v>0</v>
      </c>
      <c r="G87" s="132">
        <f>F87*(1+$H$10)</f>
        <v>0</v>
      </c>
    </row>
    <row r="88" spans="2:7" ht="18" customHeight="1">
      <c r="B88" s="67" t="s">
        <v>157</v>
      </c>
      <c r="C88" s="27"/>
      <c r="D88" s="149" t="s">
        <v>59</v>
      </c>
      <c r="E88" s="295">
        <v>1200</v>
      </c>
      <c r="F88" s="30">
        <f>E88*H80</f>
        <v>2400</v>
      </c>
      <c r="G88" s="132">
        <f>F88*I10</f>
        <v>2856</v>
      </c>
    </row>
    <row r="89" spans="2:7" ht="18" customHeight="1">
      <c r="B89" s="203" t="s">
        <v>115</v>
      </c>
      <c r="C89" s="35"/>
      <c r="D89" s="35"/>
      <c r="E89" s="31" t="s">
        <v>46</v>
      </c>
      <c r="F89" s="32">
        <f>F83+F85+F86+F87+F88</f>
        <v>36246.25</v>
      </c>
      <c r="G89" s="70">
        <f>G83+G85+G86+G87+G88</f>
        <v>43133.0375</v>
      </c>
    </row>
    <row r="90" spans="2:7" ht="18" customHeight="1">
      <c r="B90" s="171"/>
      <c r="C90" s="29"/>
      <c r="D90" s="29"/>
      <c r="E90" s="146" t="s">
        <v>47</v>
      </c>
      <c r="F90" s="12">
        <f>IF($F$80=0,0,F89/$F$80*12)</f>
        <v>18123.125</v>
      </c>
      <c r="G90" s="69">
        <f>IF($F$80=0,0,G89/$F$80*12)</f>
        <v>21566.51875</v>
      </c>
    </row>
    <row r="91" spans="2:8" ht="18" customHeight="1" thickBot="1">
      <c r="B91" s="72"/>
      <c r="C91" s="73"/>
      <c r="D91" s="73"/>
      <c r="E91" s="172" t="s">
        <v>21</v>
      </c>
      <c r="F91" s="75">
        <f>IF($F$80=0,0,F90/$F$9)</f>
        <v>30.205208333333335</v>
      </c>
      <c r="G91" s="76">
        <f>IF($F$80=0,0,G90/$F$9)</f>
        <v>35.94419791666667</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35">
        <v>9</v>
      </c>
      <c r="G94" s="336"/>
      <c r="H94" s="225">
        <f>F94/12</f>
        <v>0.75</v>
      </c>
    </row>
    <row r="95" spans="2:7" ht="18" customHeight="1" hidden="1">
      <c r="B95" s="68" t="s">
        <v>137</v>
      </c>
      <c r="C95" s="26"/>
      <c r="D95" s="26"/>
      <c r="E95" s="149" t="s">
        <v>138</v>
      </c>
      <c r="F95" s="337">
        <v>400</v>
      </c>
      <c r="G95" s="338"/>
    </row>
    <row r="96" spans="2:7" ht="18" customHeight="1" hidden="1">
      <c r="B96" s="67" t="s">
        <v>132</v>
      </c>
      <c r="C96" s="24"/>
      <c r="D96" s="24"/>
      <c r="E96" s="25" t="s">
        <v>138</v>
      </c>
      <c r="F96" s="347">
        <v>380</v>
      </c>
      <c r="G96" s="348"/>
    </row>
    <row r="97" spans="2:7" ht="18" customHeight="1" hidden="1">
      <c r="B97" s="68" t="s">
        <v>20</v>
      </c>
      <c r="C97" s="26"/>
      <c r="D97" s="26"/>
      <c r="E97" s="27" t="s">
        <v>44</v>
      </c>
      <c r="F97" s="294">
        <v>1500</v>
      </c>
      <c r="G97" s="161">
        <f>F97*(1+$H$10)</f>
        <v>1785</v>
      </c>
    </row>
    <row r="98" spans="2:7" ht="18" customHeight="1" hidden="1">
      <c r="B98" s="67" t="s">
        <v>131</v>
      </c>
      <c r="C98" s="24"/>
      <c r="D98" s="264" t="str">
        <f>IF(AND(F95=0,F98&gt;0),"Sh in Z.48 eingeben!"," ")</f>
        <v> </v>
      </c>
      <c r="E98" s="25" t="s">
        <v>21</v>
      </c>
      <c r="F98" s="285">
        <v>24</v>
      </c>
      <c r="G98" s="174">
        <f>F98*$I$10</f>
        <v>28.56</v>
      </c>
    </row>
    <row r="99" spans="2:7" ht="18" customHeight="1" hidden="1">
      <c r="B99" s="67" t="s">
        <v>154</v>
      </c>
      <c r="C99" s="24"/>
      <c r="D99" s="281"/>
      <c r="E99" s="25" t="s">
        <v>21</v>
      </c>
      <c r="F99" s="285">
        <v>22</v>
      </c>
      <c r="G99" s="174">
        <f>F99*$I$10</f>
        <v>26.18</v>
      </c>
    </row>
    <row r="100" spans="2:7" ht="18" customHeight="1" hidden="1">
      <c r="B100" s="67" t="s">
        <v>43</v>
      </c>
      <c r="C100" s="28"/>
      <c r="D100" s="28"/>
      <c r="E100" s="28"/>
      <c r="F100" s="284"/>
      <c r="G100" s="132">
        <f>F100*(1+$H$10)</f>
        <v>0</v>
      </c>
    </row>
    <row r="101" spans="2:7" ht="18" customHeight="1" hidden="1">
      <c r="B101" s="67" t="s">
        <v>58</v>
      </c>
      <c r="C101" s="28"/>
      <c r="D101" s="28"/>
      <c r="E101" s="293">
        <f>E22</f>
        <v>0.01</v>
      </c>
      <c r="F101" s="12">
        <f>F100/2*$E$101</f>
        <v>0</v>
      </c>
      <c r="G101" s="132">
        <f>G100/2*$E$101</f>
        <v>0</v>
      </c>
    </row>
    <row r="102" spans="2:7" ht="18" customHeight="1" hidden="1">
      <c r="B102" s="67" t="s">
        <v>133</v>
      </c>
      <c r="C102" s="24"/>
      <c r="D102" s="24"/>
      <c r="E102" s="24"/>
      <c r="F102" s="12">
        <f>$F$94*F97</f>
        <v>13500</v>
      </c>
      <c r="G102" s="132">
        <f>$F$94*G97</f>
        <v>16065</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4840</v>
      </c>
      <c r="G104" s="132">
        <f>F104*(1+$H$10)</f>
        <v>5759.599999999999</v>
      </c>
    </row>
    <row r="105" spans="2:7" ht="18" customHeight="1" hidden="1">
      <c r="B105" s="67" t="s">
        <v>96</v>
      </c>
      <c r="C105" s="27"/>
      <c r="D105" s="149" t="s">
        <v>59</v>
      </c>
      <c r="E105" s="295"/>
      <c r="F105" s="30">
        <f>E105</f>
        <v>0</v>
      </c>
      <c r="G105" s="132">
        <f>F105*$I$10</f>
        <v>0</v>
      </c>
    </row>
    <row r="106" spans="2:7" ht="18" customHeight="1" hidden="1">
      <c r="B106" s="203" t="s">
        <v>115</v>
      </c>
      <c r="C106" s="35"/>
      <c r="D106" s="35"/>
      <c r="E106" s="31" t="s">
        <v>136</v>
      </c>
      <c r="F106" s="32">
        <f>F100+F101+F102+F103+F105</f>
        <v>13500</v>
      </c>
      <c r="G106" s="32">
        <f>G100+G101+G102+G103+G105</f>
        <v>16065</v>
      </c>
    </row>
    <row r="107" spans="2:7" ht="18" customHeight="1" hidden="1">
      <c r="B107" s="171"/>
      <c r="C107" s="29"/>
      <c r="D107" s="29"/>
      <c r="E107" s="146" t="s">
        <v>47</v>
      </c>
      <c r="F107" s="12">
        <f>F106+F104</f>
        <v>18340</v>
      </c>
      <c r="G107" s="12">
        <f>G106+G104</f>
        <v>21824.6</v>
      </c>
    </row>
    <row r="108" spans="2:8" ht="18" customHeight="1" hidden="1" thickBot="1">
      <c r="B108" s="72"/>
      <c r="C108" s="73"/>
      <c r="D108" s="73"/>
      <c r="E108" s="172" t="s">
        <v>139</v>
      </c>
      <c r="F108" s="75">
        <f>IF($F$94=0,0,F107/$F$9)</f>
        <v>30.566666666666666</v>
      </c>
      <c r="G108" s="76">
        <f>IF($F$94=0,0,G107/$F$9)</f>
        <v>36.37433333333333</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296">
        <v>22</v>
      </c>
      <c r="G111" s="98">
        <f>F111*(1+$H$10)</f>
        <v>26.18</v>
      </c>
    </row>
    <row r="112" spans="2:7" ht="18" customHeight="1" thickBot="1">
      <c r="B112" s="99" t="s">
        <v>24</v>
      </c>
      <c r="C112" s="100"/>
      <c r="D112" s="100"/>
      <c r="E112" s="235">
        <f>F9</f>
        <v>600</v>
      </c>
      <c r="F112" s="101">
        <f>$E$112*F111</f>
        <v>13200</v>
      </c>
      <c r="G112" s="102">
        <f>F112*(1+$H$10)</f>
        <v>15708</v>
      </c>
    </row>
    <row r="113" ht="6" customHeight="1" thickBot="1"/>
    <row r="114" spans="2:7" ht="21.75" customHeight="1">
      <c r="B114" s="193" t="s">
        <v>166</v>
      </c>
      <c r="C114" s="194"/>
      <c r="D114" s="194"/>
      <c r="E114" s="238">
        <f>E112</f>
        <v>600</v>
      </c>
      <c r="F114" s="233" t="str">
        <f>F110</f>
        <v>netto</v>
      </c>
      <c r="G114" s="234" t="str">
        <f>G110</f>
        <v>brutto</v>
      </c>
    </row>
    <row r="115" spans="2:9" ht="21.75" customHeight="1">
      <c r="B115" s="195" t="str">
        <f>B14</f>
        <v>1. Kauf mit Darlehen</v>
      </c>
      <c r="C115" s="227"/>
      <c r="D115" s="21"/>
      <c r="E115" s="196"/>
      <c r="F115" s="229">
        <f>F29</f>
        <v>19.807083333333335</v>
      </c>
      <c r="G115" s="230">
        <f>G29</f>
        <v>24.599861111111114</v>
      </c>
      <c r="I115" s="20" t="str">
        <f>B115</f>
        <v>1. Kauf mit Darlehen</v>
      </c>
    </row>
    <row r="116" spans="2:9" ht="21.75" customHeight="1">
      <c r="B116" s="195" t="str">
        <f>B32</f>
        <v>2. Kauf mit Eigenmitteln</v>
      </c>
      <c r="C116" s="227"/>
      <c r="D116" s="21"/>
      <c r="E116" s="196"/>
      <c r="F116" s="229">
        <f>F43</f>
        <v>18.777777777777775</v>
      </c>
      <c r="G116" s="230">
        <f>G43</f>
        <v>23.570555555555558</v>
      </c>
      <c r="I116" s="20" t="str">
        <f>B116</f>
        <v>2. Kauf mit Eigenmitteln</v>
      </c>
    </row>
    <row r="117" spans="2:9" ht="21.75" customHeight="1">
      <c r="B117" s="195" t="s">
        <v>167</v>
      </c>
      <c r="C117" s="227"/>
      <c r="D117" s="197" t="s">
        <v>145</v>
      </c>
      <c r="E117" s="196"/>
      <c r="F117" s="229">
        <f>F60</f>
        <v>31.81</v>
      </c>
      <c r="G117" s="230">
        <f>G60</f>
        <v>37.695566666666664</v>
      </c>
      <c r="I117" s="20" t="s">
        <v>150</v>
      </c>
    </row>
    <row r="118" spans="2:9" ht="21.75" customHeight="1">
      <c r="B118" s="195"/>
      <c r="C118" s="227"/>
      <c r="D118" s="197" t="s">
        <v>146</v>
      </c>
      <c r="E118" s="196"/>
      <c r="F118" s="229">
        <f>F63</f>
        <v>21.81</v>
      </c>
      <c r="G118" s="230">
        <f>G63</f>
        <v>27.593900000000005</v>
      </c>
      <c r="I118" s="20" t="s">
        <v>151</v>
      </c>
    </row>
    <row r="119" spans="2:9" ht="21.75" customHeight="1" hidden="1">
      <c r="B119" s="195" t="str">
        <f>B65</f>
        <v>4. Mietkauf</v>
      </c>
      <c r="C119" s="227"/>
      <c r="D119" s="21"/>
      <c r="E119" s="196"/>
      <c r="F119" s="229">
        <f>F77</f>
        <v>13.166666666666666</v>
      </c>
      <c r="G119" s="230">
        <f>G77</f>
        <v>18.069533333333336</v>
      </c>
      <c r="I119" s="20" t="str">
        <f>B119</f>
        <v>4. Mietkauf</v>
      </c>
    </row>
    <row r="120" spans="2:9" ht="21.75" customHeight="1">
      <c r="B120" s="195" t="str">
        <f>B79</f>
        <v>4. Miete mit fixer Jahresmiete</v>
      </c>
      <c r="C120" s="227"/>
      <c r="D120" s="21"/>
      <c r="E120" s="196"/>
      <c r="F120" s="229">
        <f>F91</f>
        <v>30.205208333333335</v>
      </c>
      <c r="G120" s="230">
        <f>G91</f>
        <v>35.94419791666667</v>
      </c>
      <c r="I120" s="20" t="str">
        <f>B79</f>
        <v>4. Miete mit fixer Jahresmiete</v>
      </c>
    </row>
    <row r="121" spans="2:9" ht="21.75" customHeight="1" hidden="1">
      <c r="B121" s="195" t="str">
        <f>B93</f>
        <v>4b. Miete mit fixer Monatsmiete mit Mietdauer unter 12 Mon.</v>
      </c>
      <c r="C121" s="227"/>
      <c r="D121" s="21"/>
      <c r="E121" s="196"/>
      <c r="F121" s="229">
        <f>F108</f>
        <v>30.566666666666666</v>
      </c>
      <c r="G121" s="230">
        <f>G108</f>
        <v>36.37433333333333</v>
      </c>
      <c r="I121" s="20" t="str">
        <f>B93</f>
        <v>4b. Miete mit fixer Monatsmiete mit Mietdauer unter 12 Mon.</v>
      </c>
    </row>
    <row r="122" spans="2:13" ht="21.75" customHeight="1" thickBot="1">
      <c r="B122" s="239" t="str">
        <f>B110</f>
        <v>5. Nutzungsabhängige Miete </v>
      </c>
      <c r="C122" s="228"/>
      <c r="D122" s="199"/>
      <c r="E122" s="200"/>
      <c r="F122" s="231">
        <f>F111</f>
        <v>22</v>
      </c>
      <c r="G122" s="232">
        <f>G111</f>
        <v>26.18</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60650</v>
      </c>
      <c r="E126" s="303">
        <f>G17-G18</f>
        <v>41650</v>
      </c>
      <c r="F126" s="258">
        <f>F20</f>
        <v>1158</v>
      </c>
      <c r="G126" s="259">
        <f>G20</f>
        <v>1158</v>
      </c>
      <c r="J126" s="112"/>
      <c r="K126" s="112"/>
      <c r="L126" s="112"/>
      <c r="M126" s="112"/>
    </row>
    <row r="127" spans="2:13" ht="23.25" customHeight="1">
      <c r="B127" s="256" t="str">
        <f>B116</f>
        <v>2. Kauf mit Eigenmitteln</v>
      </c>
      <c r="C127" s="257"/>
      <c r="D127" s="302">
        <f>F8</f>
        <v>100000</v>
      </c>
      <c r="E127" s="303">
        <f>G8</f>
        <v>119000</v>
      </c>
      <c r="F127" s="258">
        <v>0</v>
      </c>
      <c r="G127" s="259">
        <v>0</v>
      </c>
      <c r="J127" s="112"/>
      <c r="K127" s="112"/>
      <c r="L127" s="112"/>
      <c r="M127" s="112"/>
    </row>
    <row r="128" spans="2:13" ht="23.25" customHeight="1">
      <c r="B128" s="256" t="s">
        <v>102</v>
      </c>
      <c r="C128" s="257"/>
      <c r="D128" s="302">
        <f>F49</f>
        <v>10000</v>
      </c>
      <c r="E128" s="303">
        <f>G49</f>
        <v>11900</v>
      </c>
      <c r="F128" s="258">
        <f>F50</f>
        <v>1098</v>
      </c>
      <c r="G128" s="259">
        <f>G50</f>
        <v>1306.62</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125</v>
      </c>
      <c r="E130" s="303">
        <f>G83</f>
        <v>148.75</v>
      </c>
      <c r="F130" s="258">
        <f>F84</f>
        <v>1405</v>
      </c>
      <c r="G130" s="259">
        <f>G84</f>
        <v>1671.9499999999998</v>
      </c>
      <c r="J130" s="112"/>
      <c r="K130" s="112"/>
      <c r="L130" s="112"/>
      <c r="M130" s="112"/>
    </row>
    <row r="131" spans="2:13" ht="23.25" customHeight="1" hidden="1">
      <c r="B131" s="256" t="str">
        <f>B93</f>
        <v>4b. Miete mit fixer Monatsmiete mit Mietdauer unter 12 Mon.</v>
      </c>
      <c r="C131" s="257"/>
      <c r="D131" s="302">
        <f>F100</f>
        <v>0</v>
      </c>
      <c r="E131" s="303">
        <f>G100</f>
        <v>0</v>
      </c>
      <c r="F131" s="258">
        <f>F97</f>
        <v>1500</v>
      </c>
      <c r="G131" s="259">
        <f>G97</f>
        <v>1785</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mergeCells count="21">
    <mergeCell ref="C4:E4"/>
    <mergeCell ref="F9:G9"/>
    <mergeCell ref="F16:G16"/>
    <mergeCell ref="B27:C28"/>
    <mergeCell ref="F34:G34"/>
    <mergeCell ref="F36:G36"/>
    <mergeCell ref="B41:C42"/>
    <mergeCell ref="F46:G46"/>
    <mergeCell ref="F47:G47"/>
    <mergeCell ref="B58:D58"/>
    <mergeCell ref="F66:G66"/>
    <mergeCell ref="F67:G67"/>
    <mergeCell ref="F80:G80"/>
    <mergeCell ref="F81:G81"/>
    <mergeCell ref="F68:G68"/>
    <mergeCell ref="F94:G94"/>
    <mergeCell ref="F95:G95"/>
    <mergeCell ref="B124:C125"/>
    <mergeCell ref="D124:E124"/>
    <mergeCell ref="F124:G124"/>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3.xml><?xml version="1.0" encoding="utf-8"?>
<worksheet xmlns="http://schemas.openxmlformats.org/spreadsheetml/2006/main" xmlns:r="http://schemas.openxmlformats.org/officeDocument/2006/relationships">
  <dimension ref="B2:M133"/>
  <sheetViews>
    <sheetView showGridLines="0" zoomScale="95" zoomScaleNormal="95" zoomScaleSheetLayoutView="85" zoomScalePageLayoutView="0" workbookViewId="0" topLeftCell="A1">
      <selection activeCell="F9" sqref="F9:G9"/>
    </sheetView>
  </sheetViews>
  <sheetFormatPr defaultColWidth="11.28125" defaultRowHeight="12.75"/>
  <cols>
    <col min="1" max="1" width="1.28515625" style="20" customWidth="1"/>
    <col min="2" max="2" width="22.140625" style="20" customWidth="1"/>
    <col min="3" max="3" width="27.421875" style="20" customWidth="1"/>
    <col min="4" max="4" width="33.28125" style="20" customWidth="1"/>
    <col min="5" max="5" width="21.7109375" style="20" customWidth="1"/>
    <col min="6" max="6" width="16.00390625" style="20" customWidth="1"/>
    <col min="7" max="7" width="15.8515625" style="20" customWidth="1"/>
    <col min="8" max="8" width="13.8515625" style="20" customWidth="1"/>
    <col min="9" max="9" width="14.00390625" style="20" customWidth="1"/>
    <col min="10" max="10" width="13.7109375" style="20" customWidth="1"/>
    <col min="11" max="11" width="13.8515625" style="20" customWidth="1"/>
    <col min="12" max="12" width="15.140625" style="20" customWidth="1"/>
    <col min="13" max="16384" width="11.28125" style="20" customWidth="1"/>
  </cols>
  <sheetData>
    <row r="1" ht="6" customHeight="1"/>
    <row r="2" spans="3:7" ht="28.5" customHeight="1">
      <c r="C2" s="108" t="s">
        <v>19</v>
      </c>
      <c r="D2" s="109"/>
      <c r="E2" s="109"/>
      <c r="F2" s="110" t="s">
        <v>104</v>
      </c>
      <c r="G2" s="282">
        <v>42541</v>
      </c>
    </row>
    <row r="3" spans="3:7" ht="3.75" customHeight="1">
      <c r="C3" s="111"/>
      <c r="D3" s="109"/>
      <c r="E3" s="109"/>
      <c r="F3" s="109"/>
      <c r="G3" s="110"/>
    </row>
    <row r="4" spans="2:5" s="18" customFormat="1" ht="18.75" customHeight="1">
      <c r="B4" s="184" t="s">
        <v>61</v>
      </c>
      <c r="C4" s="380"/>
      <c r="D4" s="381"/>
      <c r="E4" s="382"/>
    </row>
    <row r="5" spans="2:7" ht="23.25" customHeight="1">
      <c r="B5" s="19" t="s">
        <v>7</v>
      </c>
      <c r="G5" s="298" t="s">
        <v>31</v>
      </c>
    </row>
    <row r="6" ht="4.5" customHeight="1" thickBot="1">
      <c r="B6" s="19"/>
    </row>
    <row r="7" spans="2:9" ht="66" customHeight="1" thickBot="1">
      <c r="B7" s="186" t="s">
        <v>116</v>
      </c>
      <c r="C7" s="187"/>
      <c r="D7" s="187"/>
      <c r="E7" s="188"/>
      <c r="F7" s="189" t="s">
        <v>153</v>
      </c>
      <c r="G7" s="190" t="s">
        <v>161</v>
      </c>
      <c r="H7" s="252" t="s">
        <v>17</v>
      </c>
      <c r="I7" s="126" t="s">
        <v>38</v>
      </c>
    </row>
    <row r="8" spans="2:9" ht="18.75" customHeight="1">
      <c r="B8" s="67" t="s">
        <v>152</v>
      </c>
      <c r="C8" s="274"/>
      <c r="D8" s="274"/>
      <c r="E8" s="277" t="s">
        <v>117</v>
      </c>
      <c r="F8" s="30">
        <f>G8/I10</f>
        <v>0</v>
      </c>
      <c r="G8" s="185"/>
      <c r="H8" s="275"/>
      <c r="I8" s="276"/>
    </row>
    <row r="9" spans="2:9" ht="18" customHeight="1">
      <c r="B9" s="67" t="s">
        <v>54</v>
      </c>
      <c r="C9" s="24"/>
      <c r="D9" s="24"/>
      <c r="E9" s="146" t="s">
        <v>27</v>
      </c>
      <c r="F9" s="383"/>
      <c r="G9" s="384"/>
      <c r="H9" s="253"/>
      <c r="I9" s="224"/>
    </row>
    <row r="10" spans="2:9" ht="18" customHeight="1">
      <c r="B10" s="67" t="s">
        <v>48</v>
      </c>
      <c r="C10" s="29"/>
      <c r="D10" s="25"/>
      <c r="E10" s="146" t="s">
        <v>76</v>
      </c>
      <c r="F10" s="3"/>
      <c r="G10" s="69">
        <f>F10</f>
        <v>0</v>
      </c>
      <c r="H10" s="125">
        <v>0.19</v>
      </c>
      <c r="I10" s="127">
        <f>1+H10</f>
        <v>1.19</v>
      </c>
    </row>
    <row r="11" spans="2:9" ht="18" customHeight="1">
      <c r="B11" s="67" t="s">
        <v>141</v>
      </c>
      <c r="C11" s="29"/>
      <c r="D11" s="25"/>
      <c r="E11" s="146" t="s">
        <v>41</v>
      </c>
      <c r="F11" s="162"/>
      <c r="G11" s="163">
        <f>F11*$I$10</f>
        <v>0</v>
      </c>
      <c r="H11" s="125">
        <v>0.107</v>
      </c>
      <c r="I11" s="127">
        <f>1+H11</f>
        <v>1.107</v>
      </c>
    </row>
    <row r="12" spans="2:9" ht="18" customHeight="1" thickBot="1">
      <c r="B12" s="192" t="s">
        <v>78</v>
      </c>
      <c r="C12" s="191"/>
      <c r="D12" s="191"/>
      <c r="E12" s="74" t="s">
        <v>62</v>
      </c>
      <c r="F12" s="150"/>
      <c r="G12" s="183">
        <f>F12*$I$10</f>
        <v>0</v>
      </c>
      <c r="H12" s="225">
        <v>2</v>
      </c>
      <c r="I12" s="226">
        <f>H12*12</f>
        <v>24</v>
      </c>
    </row>
    <row r="13" ht="6" customHeight="1" thickBot="1">
      <c r="H13" s="155"/>
    </row>
    <row r="14" spans="2:8" ht="18" customHeight="1">
      <c r="B14" s="54" t="s">
        <v>64</v>
      </c>
      <c r="C14" s="55"/>
      <c r="D14" s="55"/>
      <c r="E14" s="55"/>
      <c r="F14" s="153" t="s">
        <v>15</v>
      </c>
      <c r="G14" s="154" t="s">
        <v>16</v>
      </c>
      <c r="H14" s="155"/>
    </row>
    <row r="15" spans="2:8" ht="18" customHeight="1">
      <c r="B15" s="221" t="s">
        <v>118</v>
      </c>
      <c r="C15" s="222"/>
      <c r="D15" s="222"/>
      <c r="E15" s="223" t="s">
        <v>44</v>
      </c>
      <c r="F15" s="22">
        <f>G15/I10</f>
        <v>0</v>
      </c>
      <c r="G15" s="185"/>
      <c r="H15" s="155"/>
    </row>
    <row r="16" spans="2:8" ht="18" customHeight="1">
      <c r="B16" s="56" t="s">
        <v>28</v>
      </c>
      <c r="C16" s="21"/>
      <c r="D16" s="21"/>
      <c r="E16" s="23" t="s">
        <v>26</v>
      </c>
      <c r="F16" s="376"/>
      <c r="G16" s="377"/>
      <c r="H16" s="225">
        <f>F16/12</f>
        <v>0</v>
      </c>
    </row>
    <row r="17" spans="2:8" ht="18" customHeight="1">
      <c r="B17" s="56" t="s">
        <v>8</v>
      </c>
      <c r="C17" s="51"/>
      <c r="D17" s="23"/>
      <c r="E17" s="23"/>
      <c r="F17" s="53">
        <f>G17</f>
        <v>0</v>
      </c>
      <c r="G17" s="140"/>
      <c r="H17" s="155"/>
    </row>
    <row r="18" spans="2:8" ht="18" customHeight="1">
      <c r="B18" s="158" t="s">
        <v>110</v>
      </c>
      <c r="C18" s="265"/>
      <c r="D18" s="266"/>
      <c r="E18" s="266"/>
      <c r="F18" s="297">
        <f>F15-G15</f>
        <v>0</v>
      </c>
      <c r="G18" s="267"/>
      <c r="H18" s="155"/>
    </row>
    <row r="19" spans="2:8" ht="18" customHeight="1">
      <c r="B19" s="56" t="s">
        <v>106</v>
      </c>
      <c r="C19" s="51"/>
      <c r="D19" s="23"/>
      <c r="E19" s="23"/>
      <c r="F19" s="53">
        <f>F17+F18</f>
        <v>0</v>
      </c>
      <c r="G19" s="57">
        <f>G17-G18</f>
        <v>0</v>
      </c>
      <c r="H19" s="155"/>
    </row>
    <row r="20" spans="2:8" ht="18" customHeight="1">
      <c r="B20" s="56" t="s">
        <v>29</v>
      </c>
      <c r="C20" s="21"/>
      <c r="D20" s="21"/>
      <c r="E20" s="21"/>
      <c r="F20" s="53">
        <f>G20</f>
        <v>0</v>
      </c>
      <c r="G20" s="58"/>
      <c r="H20" s="155"/>
    </row>
    <row r="21" spans="2:8" ht="18" customHeight="1">
      <c r="B21" s="158" t="s">
        <v>168</v>
      </c>
      <c r="C21" s="159"/>
      <c r="D21" s="135"/>
      <c r="E21" s="299" t="s">
        <v>155</v>
      </c>
      <c r="F21" s="22">
        <f>F8*D21</f>
        <v>0</v>
      </c>
      <c r="G21" s="160">
        <f>F21*(1+$H$11)</f>
        <v>0</v>
      </c>
      <c r="H21" s="155"/>
    </row>
    <row r="22" spans="2:8" ht="18" customHeight="1">
      <c r="B22" s="56" t="s">
        <v>159</v>
      </c>
      <c r="C22" s="51"/>
      <c r="D22" s="23"/>
      <c r="E22" s="236">
        <v>0.02</v>
      </c>
      <c r="F22" s="53">
        <f>F19/2*$E$22*$F$16/12</f>
        <v>0</v>
      </c>
      <c r="G22" s="57">
        <f>G19/2*$E$22*$F$16/12</f>
        <v>0</v>
      </c>
      <c r="H22" s="155"/>
    </row>
    <row r="23" spans="2:8" ht="18" customHeight="1">
      <c r="B23" s="56" t="s">
        <v>49</v>
      </c>
      <c r="C23" s="21"/>
      <c r="D23" s="21"/>
      <c r="E23" s="21"/>
      <c r="F23" s="53">
        <f>$F$16*F20</f>
        <v>0</v>
      </c>
      <c r="G23" s="57">
        <f>$F$16*G20</f>
        <v>0</v>
      </c>
      <c r="H23" s="155"/>
    </row>
    <row r="24" spans="2:8" ht="18" customHeight="1">
      <c r="B24" s="145" t="s">
        <v>30</v>
      </c>
      <c r="C24" s="52"/>
      <c r="D24" s="52"/>
      <c r="E24" s="52"/>
      <c r="F24" s="165">
        <f>F19+F22+F23</f>
        <v>0</v>
      </c>
      <c r="G24" s="180">
        <f>G19+G22+G23</f>
        <v>0</v>
      </c>
      <c r="H24" s="155"/>
    </row>
    <row r="25" spans="2:8" ht="18" customHeight="1">
      <c r="B25" s="56" t="s">
        <v>53</v>
      </c>
      <c r="C25" s="52"/>
      <c r="D25" s="52"/>
      <c r="E25" s="23"/>
      <c r="F25" s="14">
        <f>F10*F16/12</f>
        <v>0</v>
      </c>
      <c r="G25" s="59">
        <f>F25</f>
        <v>0</v>
      </c>
      <c r="H25" s="155"/>
    </row>
    <row r="26" spans="2:8" ht="18" customHeight="1">
      <c r="B26" s="56" t="s">
        <v>68</v>
      </c>
      <c r="C26" s="21"/>
      <c r="D26" s="23"/>
      <c r="E26" s="23"/>
      <c r="F26" s="14">
        <f>IF(H16&gt;$H$12,$H$12*$F$9*$F$12+(H16-$H$12)*$F$9*$F$11,H16*$F$9*$F$12)</f>
        <v>0</v>
      </c>
      <c r="G26" s="60">
        <f>F26*$I$10</f>
        <v>0</v>
      </c>
      <c r="H26" s="155"/>
    </row>
    <row r="27" spans="2:8" ht="18" customHeight="1">
      <c r="B27" s="364" t="s">
        <v>148</v>
      </c>
      <c r="C27" s="365"/>
      <c r="D27" s="205"/>
      <c r="E27" s="210" t="s">
        <v>63</v>
      </c>
      <c r="F27" s="207">
        <f>F24+F25+F26-F21</f>
        <v>0</v>
      </c>
      <c r="G27" s="57">
        <f>G24+G25+G26-G21</f>
        <v>0</v>
      </c>
      <c r="H27" s="155"/>
    </row>
    <row r="28" spans="2:8" ht="18" customHeight="1">
      <c r="B28" s="366"/>
      <c r="C28" s="367"/>
      <c r="D28" s="51"/>
      <c r="E28" s="23" t="s">
        <v>47</v>
      </c>
      <c r="F28" s="14">
        <f>IF(F27=0,0,F27/$F$16*12)</f>
        <v>0</v>
      </c>
      <c r="G28" s="59">
        <f>IF(G27=0,0,G27/$F$16*12)</f>
        <v>0</v>
      </c>
      <c r="H28" s="155"/>
    </row>
    <row r="29" spans="2:8" ht="18" customHeight="1" thickBot="1">
      <c r="B29" s="198"/>
      <c r="C29" s="206"/>
      <c r="D29" s="206"/>
      <c r="E29" s="107" t="s">
        <v>60</v>
      </c>
      <c r="F29" s="61">
        <f>IF(F27=0,0,F28/$F$9)</f>
        <v>0</v>
      </c>
      <c r="G29" s="62">
        <f>IF(G27=0,0,G28/$F$9)</f>
        <v>0</v>
      </c>
      <c r="H29" s="155"/>
    </row>
    <row r="30" spans="2:8" ht="13.5" customHeight="1">
      <c r="B30" s="268" t="s">
        <v>163</v>
      </c>
      <c r="H30" s="155"/>
    </row>
    <row r="31" spans="2:8" ht="13.5" customHeight="1" thickBot="1">
      <c r="B31" s="268" t="s">
        <v>112</v>
      </c>
      <c r="H31" s="155"/>
    </row>
    <row r="32" spans="2:8" ht="18" customHeight="1">
      <c r="B32" s="141" t="s">
        <v>65</v>
      </c>
      <c r="C32" s="137"/>
      <c r="D32" s="137"/>
      <c r="E32" s="138"/>
      <c r="F32" s="151" t="s">
        <v>15</v>
      </c>
      <c r="G32" s="152" t="s">
        <v>16</v>
      </c>
      <c r="H32" s="220"/>
    </row>
    <row r="33" spans="2:8" ht="18" customHeight="1">
      <c r="B33" s="139" t="s">
        <v>5</v>
      </c>
      <c r="C33" s="117"/>
      <c r="D33" s="117"/>
      <c r="E33" s="129"/>
      <c r="F33" s="119">
        <f>F8</f>
        <v>0</v>
      </c>
      <c r="G33" s="142">
        <f>G8</f>
        <v>0</v>
      </c>
      <c r="H33" s="220"/>
    </row>
    <row r="34" spans="2:8" ht="18" customHeight="1">
      <c r="B34" s="139" t="s">
        <v>123</v>
      </c>
      <c r="C34" s="117"/>
      <c r="D34" s="117"/>
      <c r="E34" s="129" t="s">
        <v>37</v>
      </c>
      <c r="F34" s="368">
        <f>F16/12</f>
        <v>0</v>
      </c>
      <c r="G34" s="369"/>
      <c r="H34" s="155"/>
    </row>
    <row r="35" spans="2:8" ht="18" customHeight="1">
      <c r="B35" s="97" t="s">
        <v>149</v>
      </c>
      <c r="C35" s="42"/>
      <c r="D35" s="240"/>
      <c r="E35" s="237"/>
      <c r="F35" s="119">
        <f>F21</f>
        <v>0</v>
      </c>
      <c r="G35" s="142">
        <f>G21</f>
        <v>0</v>
      </c>
      <c r="H35" s="155"/>
    </row>
    <row r="36" spans="2:8" ht="18" customHeight="1">
      <c r="B36" s="139" t="s">
        <v>66</v>
      </c>
      <c r="C36" s="117"/>
      <c r="D36" s="117"/>
      <c r="E36" s="128"/>
      <c r="F36" s="385">
        <v>0.02</v>
      </c>
      <c r="G36" s="386"/>
      <c r="H36" s="155"/>
    </row>
    <row r="37" spans="2:8" ht="18" customHeight="1">
      <c r="B37" s="139" t="s">
        <v>67</v>
      </c>
      <c r="C37" s="117"/>
      <c r="D37" s="117"/>
      <c r="E37" s="128"/>
      <c r="F37" s="118">
        <f>F8-F35</f>
        <v>0</v>
      </c>
      <c r="G37" s="181">
        <f>G8-G35</f>
        <v>0</v>
      </c>
      <c r="H37" s="155"/>
    </row>
    <row r="38" spans="2:8" ht="18" customHeight="1">
      <c r="B38" s="139" t="s">
        <v>164</v>
      </c>
      <c r="C38" s="117"/>
      <c r="D38" s="117"/>
      <c r="E38" s="128"/>
      <c r="F38" s="118">
        <f>F8/2*$F$36*$F$34</f>
        <v>0</v>
      </c>
      <c r="G38" s="181">
        <f>G8/2*$F$36*$F$34</f>
        <v>0</v>
      </c>
      <c r="H38" s="155"/>
    </row>
    <row r="39" spans="2:8" ht="18" customHeight="1">
      <c r="B39" s="97" t="s">
        <v>53</v>
      </c>
      <c r="C39" s="117"/>
      <c r="D39" s="117"/>
      <c r="E39" s="128"/>
      <c r="F39" s="118">
        <f>F10*$F$34</f>
        <v>0</v>
      </c>
      <c r="G39" s="181">
        <f>G10*$F$34</f>
        <v>0</v>
      </c>
      <c r="H39" s="155"/>
    </row>
    <row r="40" spans="2:8" ht="18" customHeight="1">
      <c r="B40" s="97" t="s">
        <v>68</v>
      </c>
      <c r="C40" s="123"/>
      <c r="D40" s="124"/>
      <c r="E40" s="130"/>
      <c r="F40" s="118">
        <f>IF(F34&gt;$H$12,$H$12*$F$9*$F$12+(F34-$H$12)*$F$9*$F$11,F34*$F$9*$F$12)</f>
        <v>0</v>
      </c>
      <c r="G40" s="142">
        <f>F40*$I$10</f>
        <v>0</v>
      </c>
      <c r="H40" s="155"/>
    </row>
    <row r="41" spans="2:8" ht="18" customHeight="1">
      <c r="B41" s="349" t="s">
        <v>148</v>
      </c>
      <c r="C41" s="350"/>
      <c r="D41" s="131"/>
      <c r="E41" s="208" t="s">
        <v>46</v>
      </c>
      <c r="F41" s="116">
        <f>SUM(F37:F40)</f>
        <v>0</v>
      </c>
      <c r="G41" s="143">
        <f>SUM(G37:G40)</f>
        <v>0</v>
      </c>
      <c r="H41" s="156"/>
    </row>
    <row r="42" spans="2:8" ht="18" customHeight="1">
      <c r="B42" s="351"/>
      <c r="C42" s="352"/>
      <c r="D42" s="164"/>
      <c r="E42" s="209" t="s">
        <v>47</v>
      </c>
      <c r="F42" s="118">
        <f>IF(F41=0,0,F41/$F$34)</f>
        <v>0</v>
      </c>
      <c r="G42" s="181">
        <f>IF(G41=0,0,G41/$F$34)</f>
        <v>0</v>
      </c>
      <c r="H42" s="156"/>
    </row>
    <row r="43" spans="2:8" ht="18" customHeight="1" thickBot="1">
      <c r="B43" s="120"/>
      <c r="C43" s="121"/>
      <c r="D43" s="121"/>
      <c r="E43" s="122" t="s">
        <v>45</v>
      </c>
      <c r="F43" s="144">
        <f>IF(F41=0,0,F42/$F$9)</f>
        <v>0</v>
      </c>
      <c r="G43" s="182">
        <f>IF(G41=0,0,G42/$F$9)</f>
        <v>0</v>
      </c>
      <c r="H43" s="155"/>
    </row>
    <row r="44" spans="2:8" s="215" customFormat="1" ht="15" customHeight="1" thickBot="1">
      <c r="B44" s="271" t="s">
        <v>113</v>
      </c>
      <c r="H44" s="216"/>
    </row>
    <row r="45" spans="2:7" ht="23.25" customHeight="1">
      <c r="B45" s="63" t="s">
        <v>74</v>
      </c>
      <c r="C45" s="64"/>
      <c r="D45" s="64"/>
      <c r="E45" s="64"/>
      <c r="F45" s="65" t="s">
        <v>15</v>
      </c>
      <c r="G45" s="66" t="s">
        <v>16</v>
      </c>
    </row>
    <row r="46" spans="2:8" ht="18" customHeight="1">
      <c r="B46" s="67" t="s">
        <v>4</v>
      </c>
      <c r="C46" s="24"/>
      <c r="D46" s="24"/>
      <c r="E46" s="25" t="s">
        <v>26</v>
      </c>
      <c r="F46" s="372"/>
      <c r="G46" s="373"/>
      <c r="H46" s="225">
        <f>F46/12</f>
        <v>0</v>
      </c>
    </row>
    <row r="47" spans="2:7" ht="18" customHeight="1">
      <c r="B47" s="68" t="s">
        <v>42</v>
      </c>
      <c r="C47" s="26"/>
      <c r="D47" s="26"/>
      <c r="E47" s="27" t="s">
        <v>39</v>
      </c>
      <c r="F47" s="378"/>
      <c r="G47" s="379"/>
    </row>
    <row r="48" spans="2:7" ht="18" customHeight="1">
      <c r="B48" s="176" t="s">
        <v>40</v>
      </c>
      <c r="C48" s="177"/>
      <c r="D48" s="264" t="str">
        <f>IF(AND(F47=0,F48&gt;0),"Sh in Z.47 eingeben!"," ")</f>
        <v> </v>
      </c>
      <c r="E48" s="31" t="s">
        <v>41</v>
      </c>
      <c r="F48" s="175"/>
      <c r="G48" s="178">
        <f>F48*I10</f>
        <v>0</v>
      </c>
    </row>
    <row r="49" spans="2:7" ht="18" customHeight="1">
      <c r="B49" s="67" t="s">
        <v>8</v>
      </c>
      <c r="C49" s="28"/>
      <c r="D49" s="28"/>
      <c r="E49" s="28"/>
      <c r="F49" s="3"/>
      <c r="G49" s="132">
        <f>F49*(1+$H$10)</f>
        <v>0</v>
      </c>
    </row>
    <row r="50" spans="2:7" ht="18" customHeight="1">
      <c r="B50" s="67" t="s">
        <v>9</v>
      </c>
      <c r="C50" s="24"/>
      <c r="D50" s="24"/>
      <c r="E50" s="24"/>
      <c r="F50" s="3"/>
      <c r="G50" s="132">
        <f>F50*(1+$H$10)</f>
        <v>0</v>
      </c>
    </row>
    <row r="51" spans="2:7" ht="18" customHeight="1">
      <c r="B51" s="67" t="s">
        <v>22</v>
      </c>
      <c r="C51" s="24"/>
      <c r="D51" s="24"/>
      <c r="E51" s="24"/>
      <c r="F51" s="3"/>
      <c r="G51" s="132">
        <f>F51*(1+$H$10)</f>
        <v>0</v>
      </c>
    </row>
    <row r="52" spans="2:7" ht="18" customHeight="1">
      <c r="B52" s="68" t="s">
        <v>168</v>
      </c>
      <c r="C52" s="26"/>
      <c r="D52" s="135"/>
      <c r="E52" s="272" t="s">
        <v>165</v>
      </c>
      <c r="F52" s="30">
        <f>F8*D52</f>
        <v>0</v>
      </c>
      <c r="G52" s="161">
        <f>F52*(1+$H$11)</f>
        <v>0</v>
      </c>
    </row>
    <row r="53" spans="2:7" ht="18" customHeight="1">
      <c r="B53" s="67" t="s">
        <v>55</v>
      </c>
      <c r="C53" s="28"/>
      <c r="D53" s="25"/>
      <c r="E53" s="157">
        <f>E22</f>
        <v>0.02</v>
      </c>
      <c r="F53" s="12">
        <f>(F49/2)*$E$53*$F$46/12</f>
        <v>0</v>
      </c>
      <c r="G53" s="132">
        <f>(G49/2)*$E$53*$F$46/12</f>
        <v>0</v>
      </c>
    </row>
    <row r="54" spans="2:7" ht="18" customHeight="1">
      <c r="B54" s="67" t="s">
        <v>50</v>
      </c>
      <c r="C54" s="24"/>
      <c r="D54" s="24"/>
      <c r="E54" s="24"/>
      <c r="F54" s="12">
        <f>$F$46*F50</f>
        <v>0</v>
      </c>
      <c r="G54" s="132">
        <f>$F$46*G50</f>
        <v>0</v>
      </c>
    </row>
    <row r="55" spans="2:7" ht="18" customHeight="1">
      <c r="B55" s="67" t="s">
        <v>56</v>
      </c>
      <c r="C55" s="24"/>
      <c r="D55" s="24"/>
      <c r="E55" s="24"/>
      <c r="F55" s="12">
        <f>IF($F$47&gt;$F$9,0,($F$9-F47)*F48*H46)</f>
        <v>0</v>
      </c>
      <c r="G55" s="132">
        <f>F55*(1+$H$10)</f>
        <v>0</v>
      </c>
    </row>
    <row r="56" spans="2:7" ht="18" customHeight="1">
      <c r="B56" s="67" t="s">
        <v>53</v>
      </c>
      <c r="C56" s="29"/>
      <c r="D56" s="29"/>
      <c r="E56" s="29"/>
      <c r="F56" s="12">
        <f>F46/12*F10</f>
        <v>0</v>
      </c>
      <c r="G56" s="132">
        <f>F56</f>
        <v>0</v>
      </c>
    </row>
    <row r="57" spans="2:7" ht="18" customHeight="1">
      <c r="B57" s="67" t="s">
        <v>68</v>
      </c>
      <c r="C57" s="24"/>
      <c r="D57" s="25"/>
      <c r="E57" s="25"/>
      <c r="F57" s="30">
        <f>IF(H46&gt;$H$12,$H$12*$F$9*$F$12+(H46-$H$12)*$F$9*$F$11,H46*$F$9*$F$12)</f>
        <v>0</v>
      </c>
      <c r="G57" s="161">
        <f>F57*(1+$H$10)</f>
        <v>0</v>
      </c>
    </row>
    <row r="58" spans="2:7" ht="18" customHeight="1">
      <c r="B58" s="355" t="s">
        <v>142</v>
      </c>
      <c r="C58" s="356"/>
      <c r="D58" s="356"/>
      <c r="E58" s="31" t="s">
        <v>63</v>
      </c>
      <c r="F58" s="32">
        <f>F49+F53+F54+F55+F56+F57</f>
        <v>0</v>
      </c>
      <c r="G58" s="179">
        <f>G49+G53+G54+G55+G56+G57</f>
        <v>0</v>
      </c>
    </row>
    <row r="59" spans="2:7" ht="18" customHeight="1">
      <c r="B59" s="211"/>
      <c r="C59" s="212"/>
      <c r="D59" s="212"/>
      <c r="E59" s="25" t="s">
        <v>47</v>
      </c>
      <c r="F59" s="12">
        <f>IF($F$46=0,0,F58/$H$46)</f>
        <v>0</v>
      </c>
      <c r="G59" s="69">
        <f>IF($F$46=0,0,G58/$H$46)</f>
        <v>0</v>
      </c>
    </row>
    <row r="60" spans="2:7" ht="18" customHeight="1">
      <c r="B60" s="71"/>
      <c r="C60" s="33"/>
      <c r="D60" s="33"/>
      <c r="E60" s="27" t="s">
        <v>21</v>
      </c>
      <c r="F60" s="34">
        <f>IF($F$46=0,0,F58/($F$9*($F$46/12)))</f>
        <v>0</v>
      </c>
      <c r="G60" s="217">
        <f>IF($F$46=0,0,G58/($F$9*($F$46/12)))</f>
        <v>0</v>
      </c>
    </row>
    <row r="61" spans="2:8" ht="18" customHeight="1">
      <c r="B61" s="203" t="s">
        <v>143</v>
      </c>
      <c r="C61" s="35"/>
      <c r="D61" s="35"/>
      <c r="E61" s="31" t="s">
        <v>63</v>
      </c>
      <c r="F61" s="32">
        <f>F58+F51-F52</f>
        <v>0</v>
      </c>
      <c r="G61" s="179">
        <f>G58+G51-G52</f>
        <v>0</v>
      </c>
      <c r="H61" s="112"/>
    </row>
    <row r="62" spans="2:8" ht="18" customHeight="1">
      <c r="B62" s="213"/>
      <c r="C62" s="29"/>
      <c r="D62" s="29"/>
      <c r="E62" s="25" t="s">
        <v>47</v>
      </c>
      <c r="F62" s="12">
        <f>IF($F$46=0,0,F61/$H$46)</f>
        <v>0</v>
      </c>
      <c r="G62" s="69">
        <f>IF($F$46=0,0,G61/$H$46)</f>
        <v>0</v>
      </c>
      <c r="H62" s="112"/>
    </row>
    <row r="63" spans="2:7" ht="18" customHeight="1" thickBot="1">
      <c r="B63" s="72"/>
      <c r="C63" s="73"/>
      <c r="D63" s="73"/>
      <c r="E63" s="172" t="s">
        <v>21</v>
      </c>
      <c r="F63" s="75">
        <f>IF($F$46=0,0,F61/($F$9*($F$46/12)))</f>
        <v>0</v>
      </c>
      <c r="G63" s="76">
        <f>IF($F$46=0,0,G61/($F$9*($F$46/12)))</f>
        <v>0</v>
      </c>
    </row>
    <row r="64" spans="2:7" ht="6" customHeight="1">
      <c r="B64" s="17"/>
      <c r="C64" s="17"/>
      <c r="G64" s="36"/>
    </row>
    <row r="65" spans="2:10" ht="19.5" customHeight="1" hidden="1">
      <c r="B65" s="202" t="s">
        <v>75</v>
      </c>
      <c r="C65" s="77"/>
      <c r="D65" s="78"/>
      <c r="E65" s="79"/>
      <c r="F65" s="80" t="s">
        <v>15</v>
      </c>
      <c r="G65" s="81" t="s">
        <v>16</v>
      </c>
      <c r="J65" s="113"/>
    </row>
    <row r="66" spans="2:10" ht="18" customHeight="1" hidden="1">
      <c r="B66" s="82" t="s">
        <v>4</v>
      </c>
      <c r="C66" s="37"/>
      <c r="D66" s="37"/>
      <c r="E66" s="38" t="s">
        <v>26</v>
      </c>
      <c r="F66" s="347">
        <v>48</v>
      </c>
      <c r="G66" s="348"/>
      <c r="H66" s="225">
        <f>F66/12</f>
        <v>4</v>
      </c>
      <c r="J66" s="113"/>
    </row>
    <row r="67" spans="2:10" ht="18" customHeight="1" hidden="1">
      <c r="B67" s="82" t="s">
        <v>18</v>
      </c>
      <c r="C67" s="37"/>
      <c r="D67" s="37"/>
      <c r="E67" s="37"/>
      <c r="F67" s="357">
        <v>1825</v>
      </c>
      <c r="G67" s="358"/>
      <c r="J67" s="113"/>
    </row>
    <row r="68" spans="2:10" ht="18" customHeight="1" hidden="1">
      <c r="B68" s="83" t="s">
        <v>73</v>
      </c>
      <c r="C68" s="49"/>
      <c r="D68" s="49"/>
      <c r="E68" s="50"/>
      <c r="F68" s="339">
        <f>$F$66*F67</f>
        <v>87600</v>
      </c>
      <c r="G68" s="340"/>
      <c r="J68" s="114"/>
    </row>
    <row r="69" spans="2:7" ht="18" customHeight="1" hidden="1">
      <c r="B69" s="82" t="s">
        <v>69</v>
      </c>
      <c r="C69" s="39"/>
      <c r="D69" s="39"/>
      <c r="E69" s="39"/>
      <c r="F69" s="170"/>
      <c r="G69" s="168">
        <f>F68*($H$10)</f>
        <v>16644</v>
      </c>
    </row>
    <row r="70" spans="2:8" ht="18" customHeight="1" hidden="1">
      <c r="B70" s="82" t="s">
        <v>70</v>
      </c>
      <c r="C70" s="39"/>
      <c r="D70" s="38"/>
      <c r="E70" s="293">
        <f>$E$22</f>
        <v>0.02</v>
      </c>
      <c r="F70" s="47"/>
      <c r="G70" s="168">
        <f>G69/2*E70*F66/12</f>
        <v>665.76</v>
      </c>
      <c r="H70" s="115"/>
    </row>
    <row r="71" spans="2:7" ht="18" customHeight="1" hidden="1">
      <c r="B71" s="82" t="s">
        <v>71</v>
      </c>
      <c r="C71" s="39"/>
      <c r="D71" s="289">
        <v>0.7</v>
      </c>
      <c r="E71" s="278" t="s">
        <v>120</v>
      </c>
      <c r="F71" s="134">
        <f>F8*D71</f>
        <v>0</v>
      </c>
      <c r="G71" s="133">
        <f>F71*(1+$H$11)</f>
        <v>0</v>
      </c>
    </row>
    <row r="72" spans="2:7" ht="18" customHeight="1" hidden="1">
      <c r="B72" s="84" t="s">
        <v>72</v>
      </c>
      <c r="C72" s="41"/>
      <c r="D72" s="41"/>
      <c r="E72" s="147"/>
      <c r="F72" s="148">
        <f>F68-F69-F71</f>
        <v>87600</v>
      </c>
      <c r="G72" s="169">
        <f>F68+G69+G70-G71</f>
        <v>104909.76</v>
      </c>
    </row>
    <row r="73" spans="2:7" ht="18" customHeight="1" hidden="1">
      <c r="B73" s="82" t="s">
        <v>53</v>
      </c>
      <c r="C73" s="40"/>
      <c r="D73" s="40"/>
      <c r="E73" s="38"/>
      <c r="F73" s="15">
        <f>F10*H66</f>
        <v>0</v>
      </c>
      <c r="G73" s="168">
        <f>F73</f>
        <v>0</v>
      </c>
    </row>
    <row r="74" spans="2:7" ht="18" customHeight="1" hidden="1">
      <c r="B74" s="82" t="s">
        <v>68</v>
      </c>
      <c r="C74" s="37"/>
      <c r="D74" s="38"/>
      <c r="E74" s="38"/>
      <c r="F74" s="15">
        <f>IF(H66&gt;$H$12,$H$12*$F$9*$F$12+(H66-$H$12)*$F$9*$F$11,H66*$F$9*$F$12)</f>
        <v>0</v>
      </c>
      <c r="G74" s="168">
        <f>F74*I10</f>
        <v>0</v>
      </c>
    </row>
    <row r="75" spans="2:7" ht="18" customHeight="1" hidden="1">
      <c r="B75" s="204" t="s">
        <v>114</v>
      </c>
      <c r="C75" s="41"/>
      <c r="D75" s="41"/>
      <c r="E75" s="167" t="s">
        <v>57</v>
      </c>
      <c r="F75" s="48">
        <f>SUM(F72:F74)</f>
        <v>87600</v>
      </c>
      <c r="G75" s="201">
        <f>SUM(G72:G74)</f>
        <v>104909.76</v>
      </c>
    </row>
    <row r="76" spans="2:7" ht="18" customHeight="1" hidden="1">
      <c r="B76" s="166"/>
      <c r="C76" s="40"/>
      <c r="D76" s="40"/>
      <c r="E76" s="38" t="s">
        <v>47</v>
      </c>
      <c r="F76" s="15">
        <f>IF($F$66=0,0,F75/$H$66)</f>
        <v>21900</v>
      </c>
      <c r="G76" s="218">
        <f>IF($F$66=0,0,G75/$H$66)</f>
        <v>26227.44</v>
      </c>
    </row>
    <row r="77" spans="2:7" ht="18" customHeight="1" hidden="1" thickBot="1">
      <c r="B77" s="85"/>
      <c r="C77" s="86"/>
      <c r="D77" s="86"/>
      <c r="E77" s="214" t="s">
        <v>21</v>
      </c>
      <c r="F77" s="87" t="e">
        <f>IF($F$66=0,0,F76/$F$9)</f>
        <v>#DIV/0!</v>
      </c>
      <c r="G77" s="219" t="e">
        <f>IF($F$66=0,0,G76/$F$9)</f>
        <v>#DIV/0!</v>
      </c>
    </row>
    <row r="78" ht="4.5" customHeight="1" thickBot="1"/>
    <row r="79" spans="2:7" ht="21" customHeight="1">
      <c r="B79" s="63" t="s">
        <v>160</v>
      </c>
      <c r="C79" s="88"/>
      <c r="D79" s="89"/>
      <c r="E79" s="90"/>
      <c r="F79" s="91" t="s">
        <v>15</v>
      </c>
      <c r="G79" s="92" t="s">
        <v>16</v>
      </c>
    </row>
    <row r="80" spans="2:8" ht="18" customHeight="1">
      <c r="B80" s="67" t="s">
        <v>95</v>
      </c>
      <c r="C80" s="24"/>
      <c r="D80" s="24"/>
      <c r="E80" s="25" t="s">
        <v>26</v>
      </c>
      <c r="F80" s="372"/>
      <c r="G80" s="373"/>
      <c r="H80" s="225">
        <f>F80/12</f>
        <v>0</v>
      </c>
    </row>
    <row r="81" spans="2:7" ht="18" customHeight="1">
      <c r="B81" s="68" t="s">
        <v>42</v>
      </c>
      <c r="C81" s="26"/>
      <c r="D81" s="26"/>
      <c r="E81" s="149" t="s">
        <v>39</v>
      </c>
      <c r="F81" s="374"/>
      <c r="G81" s="375"/>
    </row>
    <row r="82" spans="2:7" ht="18" customHeight="1">
      <c r="B82" s="67" t="s">
        <v>40</v>
      </c>
      <c r="C82" s="24"/>
      <c r="D82" s="264" t="str">
        <f>IF(AND(F81=0,F82&gt;0),"Sh in Z.48 eingeben!"," ")</f>
        <v> </v>
      </c>
      <c r="E82" s="25" t="s">
        <v>41</v>
      </c>
      <c r="F82" s="175"/>
      <c r="G82" s="174">
        <f>F82*I10</f>
        <v>0</v>
      </c>
    </row>
    <row r="83" spans="2:7" ht="18" customHeight="1">
      <c r="B83" s="67" t="s">
        <v>43</v>
      </c>
      <c r="C83" s="28"/>
      <c r="D83" s="28"/>
      <c r="E83" s="28"/>
      <c r="F83" s="3"/>
      <c r="G83" s="132">
        <f>F83*(1+$H$10)</f>
        <v>0</v>
      </c>
    </row>
    <row r="84" spans="2:7" ht="18" customHeight="1">
      <c r="B84" s="68" t="s">
        <v>20</v>
      </c>
      <c r="C84" s="26"/>
      <c r="D84" s="26"/>
      <c r="E84" s="26"/>
      <c r="F84" s="173"/>
      <c r="G84" s="161">
        <f>F84*(1+$H$10)</f>
        <v>0</v>
      </c>
    </row>
    <row r="85" spans="2:7" ht="18" customHeight="1">
      <c r="B85" s="67" t="s">
        <v>58</v>
      </c>
      <c r="C85" s="28"/>
      <c r="D85" s="28"/>
      <c r="E85" s="157">
        <f>$E$22</f>
        <v>0.02</v>
      </c>
      <c r="F85" s="12">
        <f>F83/2*$E$85*$F$80/12</f>
        <v>0</v>
      </c>
      <c r="G85" s="132">
        <f>G83/2*$E$85*$F$80/12</f>
        <v>0</v>
      </c>
    </row>
    <row r="86" spans="2:7" ht="18" customHeight="1">
      <c r="B86" s="67" t="s">
        <v>51</v>
      </c>
      <c r="C86" s="24"/>
      <c r="D86" s="24"/>
      <c r="E86" s="24"/>
      <c r="F86" s="12">
        <f>$F$80*F84</f>
        <v>0</v>
      </c>
      <c r="G86" s="132">
        <f>$F$80*G84</f>
        <v>0</v>
      </c>
    </row>
    <row r="87" spans="2:7" ht="18" customHeight="1">
      <c r="B87" s="67" t="s">
        <v>52</v>
      </c>
      <c r="C87" s="24"/>
      <c r="D87" s="24"/>
      <c r="E87" s="24"/>
      <c r="F87" s="12">
        <f>IF(F81&gt;F9,0,($F$9-F81)*F82*$F$80/12)</f>
        <v>0</v>
      </c>
      <c r="G87" s="132">
        <f>F87*(1+$H$10)</f>
        <v>0</v>
      </c>
    </row>
    <row r="88" spans="2:7" ht="18" customHeight="1">
      <c r="B88" s="67" t="s">
        <v>157</v>
      </c>
      <c r="C88" s="27"/>
      <c r="D88" s="149" t="s">
        <v>59</v>
      </c>
      <c r="E88" s="273"/>
      <c r="F88" s="30">
        <f>E88*H80</f>
        <v>0</v>
      </c>
      <c r="G88" s="132">
        <f>F88*I10</f>
        <v>0</v>
      </c>
    </row>
    <row r="89" spans="2:7" ht="18" customHeight="1">
      <c r="B89" s="203" t="s">
        <v>115</v>
      </c>
      <c r="C89" s="35"/>
      <c r="D89" s="35"/>
      <c r="E89" s="31" t="s">
        <v>46</v>
      </c>
      <c r="F89" s="32">
        <f>F83+F85+F86+F87+F88</f>
        <v>0</v>
      </c>
      <c r="G89" s="70">
        <f>G83+G85+G86+G87+G88</f>
        <v>0</v>
      </c>
    </row>
    <row r="90" spans="2:7" ht="18" customHeight="1">
      <c r="B90" s="171"/>
      <c r="C90" s="29"/>
      <c r="D90" s="29"/>
      <c r="E90" s="146" t="s">
        <v>47</v>
      </c>
      <c r="F90" s="12">
        <f>IF($F$80=0,0,F89/$F$80*12)</f>
        <v>0</v>
      </c>
      <c r="G90" s="69">
        <f>IF($F$80=0,0,G89/$F$80*12)</f>
        <v>0</v>
      </c>
    </row>
    <row r="91" spans="2:8" ht="18" customHeight="1" thickBot="1">
      <c r="B91" s="72"/>
      <c r="C91" s="73"/>
      <c r="D91" s="73"/>
      <c r="E91" s="172" t="s">
        <v>21</v>
      </c>
      <c r="F91" s="75">
        <f>IF($F$80=0,0,F90/$F$9)</f>
        <v>0</v>
      </c>
      <c r="G91" s="76">
        <f>IF($F$80=0,0,G90/$F$9)</f>
        <v>0</v>
      </c>
      <c r="H91" s="115"/>
    </row>
    <row r="92" ht="9.75" customHeight="1"/>
    <row r="93" spans="2:7" ht="20.25" customHeight="1" hidden="1">
      <c r="B93" s="63" t="s">
        <v>144</v>
      </c>
      <c r="C93" s="88"/>
      <c r="D93" s="89"/>
      <c r="E93" s="90"/>
      <c r="F93" s="91" t="s">
        <v>15</v>
      </c>
      <c r="G93" s="92" t="s">
        <v>16</v>
      </c>
    </row>
    <row r="94" spans="2:8" ht="18" customHeight="1" hidden="1">
      <c r="B94" s="67" t="s">
        <v>95</v>
      </c>
      <c r="C94" s="24"/>
      <c r="D94" s="24"/>
      <c r="E94" s="25" t="s">
        <v>26</v>
      </c>
      <c r="F94" s="372"/>
      <c r="G94" s="373"/>
      <c r="H94" s="225">
        <f>F94/12</f>
        <v>0</v>
      </c>
    </row>
    <row r="95" spans="2:7" ht="18" customHeight="1" hidden="1">
      <c r="B95" s="68" t="s">
        <v>137</v>
      </c>
      <c r="C95" s="26"/>
      <c r="D95" s="26"/>
      <c r="E95" s="149" t="s">
        <v>138</v>
      </c>
      <c r="F95" s="374"/>
      <c r="G95" s="375"/>
    </row>
    <row r="96" spans="2:7" ht="18" customHeight="1" hidden="1">
      <c r="B96" s="67" t="s">
        <v>132</v>
      </c>
      <c r="C96" s="24"/>
      <c r="D96" s="24"/>
      <c r="E96" s="25" t="s">
        <v>138</v>
      </c>
      <c r="F96" s="376"/>
      <c r="G96" s="377"/>
    </row>
    <row r="97" spans="2:7" ht="18" customHeight="1" hidden="1">
      <c r="B97" s="68" t="s">
        <v>20</v>
      </c>
      <c r="C97" s="26"/>
      <c r="D97" s="26"/>
      <c r="E97" s="27" t="s">
        <v>44</v>
      </c>
      <c r="F97" s="173"/>
      <c r="G97" s="161">
        <f>F97*(1+$H$10)</f>
        <v>0</v>
      </c>
    </row>
    <row r="98" spans="2:7" ht="18" customHeight="1" hidden="1">
      <c r="B98" s="67" t="s">
        <v>131</v>
      </c>
      <c r="C98" s="24"/>
      <c r="D98" s="264" t="str">
        <f>IF(AND(F95=0,F98&gt;0),"Sh in Z.48 eingeben!"," ")</f>
        <v> </v>
      </c>
      <c r="E98" s="25" t="s">
        <v>21</v>
      </c>
      <c r="F98" s="162"/>
      <c r="G98" s="174">
        <f>F98*$I$10</f>
        <v>0</v>
      </c>
    </row>
    <row r="99" spans="2:7" ht="18" customHeight="1" hidden="1">
      <c r="B99" s="67" t="s">
        <v>154</v>
      </c>
      <c r="C99" s="24"/>
      <c r="D99" s="281"/>
      <c r="E99" s="25" t="s">
        <v>21</v>
      </c>
      <c r="F99" s="162"/>
      <c r="G99" s="174">
        <f>F99*$I$10</f>
        <v>0</v>
      </c>
    </row>
    <row r="100" spans="2:7" ht="18" customHeight="1" hidden="1">
      <c r="B100" s="67" t="s">
        <v>43</v>
      </c>
      <c r="C100" s="28"/>
      <c r="D100" s="28"/>
      <c r="E100" s="28"/>
      <c r="F100" s="3"/>
      <c r="G100" s="132">
        <f>F100*(1+$H$10)</f>
        <v>0</v>
      </c>
    </row>
    <row r="101" spans="2:7" ht="18" customHeight="1" hidden="1">
      <c r="B101" s="67" t="s">
        <v>58</v>
      </c>
      <c r="C101" s="28"/>
      <c r="D101" s="28"/>
      <c r="E101" s="136">
        <f>E22</f>
        <v>0.02</v>
      </c>
      <c r="F101" s="12">
        <f>F100/2*$E$101</f>
        <v>0</v>
      </c>
      <c r="G101" s="132">
        <f>G100/2*$E$101</f>
        <v>0</v>
      </c>
    </row>
    <row r="102" spans="2:7" ht="18" customHeight="1" hidden="1">
      <c r="B102" s="67" t="s">
        <v>133</v>
      </c>
      <c r="C102" s="24"/>
      <c r="D102" s="24"/>
      <c r="E102" s="24"/>
      <c r="F102" s="12">
        <f>$F$94*F97</f>
        <v>0</v>
      </c>
      <c r="G102" s="132">
        <f>$F$94*G97</f>
        <v>0</v>
      </c>
    </row>
    <row r="103" spans="2:7" ht="18" customHeight="1" hidden="1">
      <c r="B103" s="67" t="s">
        <v>134</v>
      </c>
      <c r="C103" s="24"/>
      <c r="D103" s="24"/>
      <c r="E103" s="24"/>
      <c r="F103" s="12">
        <f>IF($F$95&gt;F96,0,(F96-F95)*F98)</f>
        <v>0</v>
      </c>
      <c r="G103" s="132">
        <f>F103*(1+$H$10)</f>
        <v>0</v>
      </c>
    </row>
    <row r="104" spans="2:7" ht="18" customHeight="1" hidden="1">
      <c r="B104" s="67" t="s">
        <v>135</v>
      </c>
      <c r="C104" s="24"/>
      <c r="D104" s="24"/>
      <c r="E104" s="24"/>
      <c r="F104" s="12">
        <f>IF($F$96&gt;$F$9,0,(F9-F96)*F99)</f>
        <v>0</v>
      </c>
      <c r="G104" s="132">
        <f>F104*(1+$H$10)</f>
        <v>0</v>
      </c>
    </row>
    <row r="105" spans="2:7" ht="18" customHeight="1" hidden="1">
      <c r="B105" s="67" t="s">
        <v>96</v>
      </c>
      <c r="C105" s="27"/>
      <c r="D105" s="149" t="s">
        <v>59</v>
      </c>
      <c r="E105" s="273"/>
      <c r="F105" s="30">
        <f>E105</f>
        <v>0</v>
      </c>
      <c r="G105" s="132">
        <f>F105*$I$10</f>
        <v>0</v>
      </c>
    </row>
    <row r="106" spans="2:7" ht="18" customHeight="1" hidden="1">
      <c r="B106" s="203" t="s">
        <v>115</v>
      </c>
      <c r="C106" s="35"/>
      <c r="D106" s="35"/>
      <c r="E106" s="31" t="s">
        <v>136</v>
      </c>
      <c r="F106" s="32">
        <f>F100+F101+F102+F103+F105</f>
        <v>0</v>
      </c>
      <c r="G106" s="32">
        <f>G100+G101+G102+G103+G105</f>
        <v>0</v>
      </c>
    </row>
    <row r="107" spans="2:7" ht="18" customHeight="1" hidden="1">
      <c r="B107" s="171"/>
      <c r="C107" s="29"/>
      <c r="D107" s="29"/>
      <c r="E107" s="146" t="s">
        <v>47</v>
      </c>
      <c r="F107" s="12">
        <f>F106+F104</f>
        <v>0</v>
      </c>
      <c r="G107" s="12">
        <f>G106+G104</f>
        <v>0</v>
      </c>
    </row>
    <row r="108" spans="2:8" ht="18" customHeight="1" hidden="1" thickBot="1">
      <c r="B108" s="72"/>
      <c r="C108" s="73"/>
      <c r="D108" s="73"/>
      <c r="E108" s="172" t="s">
        <v>139</v>
      </c>
      <c r="F108" s="75">
        <f>IF($F$94=0,0,F107/$F$9)</f>
        <v>0</v>
      </c>
      <c r="G108" s="76">
        <f>IF($F$94=0,0,G107/$F$9)</f>
        <v>0</v>
      </c>
      <c r="H108" s="115"/>
    </row>
    <row r="109" ht="6.75" customHeight="1" thickBot="1"/>
    <row r="110" spans="2:7" ht="23.25" customHeight="1">
      <c r="B110" s="300" t="s">
        <v>156</v>
      </c>
      <c r="C110" s="93"/>
      <c r="D110" s="301" t="s">
        <v>77</v>
      </c>
      <c r="E110" s="94"/>
      <c r="F110" s="95" t="s">
        <v>15</v>
      </c>
      <c r="G110" s="96" t="s">
        <v>16</v>
      </c>
    </row>
    <row r="111" spans="2:7" ht="18" customHeight="1">
      <c r="B111" s="97" t="s">
        <v>6</v>
      </c>
      <c r="C111" s="42"/>
      <c r="D111" s="42"/>
      <c r="E111" s="42"/>
      <c r="F111" s="13"/>
      <c r="G111" s="98">
        <f>F111*(1+$H$10)</f>
        <v>0</v>
      </c>
    </row>
    <row r="112" spans="2:7" ht="18" customHeight="1" thickBot="1">
      <c r="B112" s="99" t="s">
        <v>24</v>
      </c>
      <c r="C112" s="100"/>
      <c r="D112" s="100"/>
      <c r="E112" s="235">
        <f>F9</f>
        <v>0</v>
      </c>
      <c r="F112" s="101">
        <f>$E$112*F111</f>
        <v>0</v>
      </c>
      <c r="G112" s="102">
        <f>F112*(1+$H$10)</f>
        <v>0</v>
      </c>
    </row>
    <row r="113" ht="6" customHeight="1" thickBot="1"/>
    <row r="114" spans="2:7" ht="21.75" customHeight="1">
      <c r="B114" s="193" t="s">
        <v>166</v>
      </c>
      <c r="C114" s="194"/>
      <c r="D114" s="194"/>
      <c r="E114" s="238">
        <f>E112</f>
        <v>0</v>
      </c>
      <c r="F114" s="233" t="str">
        <f>F110</f>
        <v>netto</v>
      </c>
      <c r="G114" s="234" t="str">
        <f>G110</f>
        <v>brutto</v>
      </c>
    </row>
    <row r="115" spans="2:9" ht="21.75" customHeight="1">
      <c r="B115" s="195" t="str">
        <f>B14</f>
        <v>1. Kauf mit Darlehen</v>
      </c>
      <c r="C115" s="227"/>
      <c r="D115" s="21"/>
      <c r="E115" s="196"/>
      <c r="F115" s="229">
        <f>F29</f>
        <v>0</v>
      </c>
      <c r="G115" s="230">
        <f>G29</f>
        <v>0</v>
      </c>
      <c r="I115" s="20" t="str">
        <f>B115</f>
        <v>1. Kauf mit Darlehen</v>
      </c>
    </row>
    <row r="116" spans="2:9" ht="21.75" customHeight="1">
      <c r="B116" s="195" t="str">
        <f>B32</f>
        <v>2. Kauf mit Eigenmitteln</v>
      </c>
      <c r="C116" s="227"/>
      <c r="D116" s="21"/>
      <c r="E116" s="196"/>
      <c r="F116" s="229">
        <f>F43</f>
        <v>0</v>
      </c>
      <c r="G116" s="230">
        <f>G43</f>
        <v>0</v>
      </c>
      <c r="I116" s="20" t="str">
        <f>B116</f>
        <v>2. Kauf mit Eigenmitteln</v>
      </c>
    </row>
    <row r="117" spans="2:9" ht="21.75" customHeight="1">
      <c r="B117" s="195" t="s">
        <v>167</v>
      </c>
      <c r="C117" s="227"/>
      <c r="D117" s="197" t="s">
        <v>145</v>
      </c>
      <c r="E117" s="196"/>
      <c r="F117" s="229">
        <f>F60</f>
        <v>0</v>
      </c>
      <c r="G117" s="230">
        <f>G60</f>
        <v>0</v>
      </c>
      <c r="I117" s="20" t="s">
        <v>150</v>
      </c>
    </row>
    <row r="118" spans="2:9" ht="21.75" customHeight="1">
      <c r="B118" s="195"/>
      <c r="C118" s="227"/>
      <c r="D118" s="197" t="s">
        <v>146</v>
      </c>
      <c r="E118" s="196"/>
      <c r="F118" s="229">
        <f>F63</f>
        <v>0</v>
      </c>
      <c r="G118" s="230">
        <f>G63</f>
        <v>0</v>
      </c>
      <c r="I118" s="20" t="s">
        <v>151</v>
      </c>
    </row>
    <row r="119" spans="2:9" ht="21.75" customHeight="1" hidden="1">
      <c r="B119" s="195" t="str">
        <f>B65</f>
        <v>4. Mietkauf</v>
      </c>
      <c r="C119" s="227"/>
      <c r="D119" s="21"/>
      <c r="E119" s="196"/>
      <c r="F119" s="229" t="e">
        <f>F77</f>
        <v>#DIV/0!</v>
      </c>
      <c r="G119" s="230" t="e">
        <f>G77</f>
        <v>#DIV/0!</v>
      </c>
      <c r="I119" s="20" t="str">
        <f>B119</f>
        <v>4. Mietkauf</v>
      </c>
    </row>
    <row r="120" spans="2:9" ht="21.75" customHeight="1">
      <c r="B120" s="195" t="str">
        <f>B79</f>
        <v>4. Miete mit fixer Jahresmiete</v>
      </c>
      <c r="C120" s="227"/>
      <c r="D120" s="21"/>
      <c r="E120" s="196"/>
      <c r="F120" s="229">
        <f>F91</f>
        <v>0</v>
      </c>
      <c r="G120" s="230">
        <f>G91</f>
        <v>0</v>
      </c>
      <c r="I120" s="20" t="str">
        <f>B79</f>
        <v>4. Miete mit fixer Jahresmiete</v>
      </c>
    </row>
    <row r="121" spans="2:9" ht="21.75" customHeight="1" hidden="1">
      <c r="B121" s="195" t="str">
        <f>B93</f>
        <v>4b. Miete mit fixer Monatsmiete mit Mietdauer unter 12 Mon.</v>
      </c>
      <c r="C121" s="227"/>
      <c r="D121" s="21"/>
      <c r="E121" s="196"/>
      <c r="F121" s="229">
        <f>F108</f>
        <v>0</v>
      </c>
      <c r="G121" s="230">
        <f>G108</f>
        <v>0</v>
      </c>
      <c r="I121" s="20" t="str">
        <f>B93</f>
        <v>4b. Miete mit fixer Monatsmiete mit Mietdauer unter 12 Mon.</v>
      </c>
    </row>
    <row r="122" spans="2:13" ht="21.75" customHeight="1" thickBot="1">
      <c r="B122" s="239" t="str">
        <f>B110</f>
        <v>5. Nutzungsabhängige Miete </v>
      </c>
      <c r="C122" s="228"/>
      <c r="D122" s="199"/>
      <c r="E122" s="200"/>
      <c r="F122" s="231">
        <f>F111</f>
        <v>0</v>
      </c>
      <c r="G122" s="232">
        <f>G111</f>
        <v>0</v>
      </c>
      <c r="I122" s="20" t="str">
        <f>B110</f>
        <v>5. Nutzungsabhängige Miete </v>
      </c>
      <c r="J122" s="112"/>
      <c r="K122" s="112"/>
      <c r="L122" s="112"/>
      <c r="M122" s="112"/>
    </row>
    <row r="123" spans="10:13" ht="6.75" customHeight="1" thickBot="1">
      <c r="J123" s="112"/>
      <c r="K123" s="112"/>
      <c r="L123" s="112"/>
      <c r="M123" s="112"/>
    </row>
    <row r="124" spans="2:13" ht="23.25" customHeight="1">
      <c r="B124" s="341" t="s">
        <v>162</v>
      </c>
      <c r="C124" s="342"/>
      <c r="D124" s="345" t="s">
        <v>103</v>
      </c>
      <c r="E124" s="346"/>
      <c r="F124" s="345" t="s">
        <v>111</v>
      </c>
      <c r="G124" s="346"/>
      <c r="J124" s="112"/>
      <c r="K124" s="112"/>
      <c r="L124" s="112"/>
      <c r="M124" s="112"/>
    </row>
    <row r="125" spans="2:13" ht="23.25" customHeight="1" thickBot="1">
      <c r="B125" s="343"/>
      <c r="C125" s="344"/>
      <c r="D125" s="310" t="s">
        <v>198</v>
      </c>
      <c r="E125" s="311" t="s">
        <v>199</v>
      </c>
      <c r="F125" s="269" t="str">
        <f>F114</f>
        <v>netto</v>
      </c>
      <c r="G125" s="270" t="str">
        <f>G114</f>
        <v>brutto</v>
      </c>
      <c r="J125" s="112"/>
      <c r="K125" s="112"/>
      <c r="L125" s="112"/>
      <c r="M125" s="112"/>
    </row>
    <row r="126" spans="2:13" ht="23.25" customHeight="1">
      <c r="B126" s="256" t="str">
        <f>B115</f>
        <v>1. Kauf mit Darlehen</v>
      </c>
      <c r="C126" s="257"/>
      <c r="D126" s="302">
        <f>F17-F18</f>
        <v>0</v>
      </c>
      <c r="E126" s="303">
        <f>G17-G18</f>
        <v>0</v>
      </c>
      <c r="F126" s="258">
        <f>F20</f>
        <v>0</v>
      </c>
      <c r="G126" s="259">
        <f>G20</f>
        <v>0</v>
      </c>
      <c r="J126" s="112"/>
      <c r="K126" s="112"/>
      <c r="L126" s="112"/>
      <c r="M126" s="112"/>
    </row>
    <row r="127" spans="2:13" ht="23.25" customHeight="1">
      <c r="B127" s="256" t="str">
        <f>B116</f>
        <v>2. Kauf mit Eigenmitteln</v>
      </c>
      <c r="C127" s="257"/>
      <c r="D127" s="302">
        <f>F8</f>
        <v>0</v>
      </c>
      <c r="E127" s="303">
        <f>G8</f>
        <v>0</v>
      </c>
      <c r="F127" s="258">
        <v>0</v>
      </c>
      <c r="G127" s="259">
        <v>0</v>
      </c>
      <c r="J127" s="112"/>
      <c r="K127" s="112"/>
      <c r="L127" s="112"/>
      <c r="M127" s="112"/>
    </row>
    <row r="128" spans="2:13" ht="23.25" customHeight="1">
      <c r="B128" s="256" t="s">
        <v>102</v>
      </c>
      <c r="C128" s="257"/>
      <c r="D128" s="302">
        <f>F49</f>
        <v>0</v>
      </c>
      <c r="E128" s="303">
        <f>G49</f>
        <v>0</v>
      </c>
      <c r="F128" s="258">
        <f>F50</f>
        <v>0</v>
      </c>
      <c r="G128" s="259">
        <f>G50</f>
        <v>0</v>
      </c>
      <c r="J128" s="112"/>
      <c r="K128" s="112"/>
      <c r="L128" s="112"/>
      <c r="M128" s="112"/>
    </row>
    <row r="129" spans="2:13" ht="23.25" customHeight="1" hidden="1">
      <c r="B129" s="256" t="str">
        <f>B119</f>
        <v>4. Mietkauf</v>
      </c>
      <c r="C129" s="257"/>
      <c r="D129" s="302">
        <f>F69</f>
        <v>0</v>
      </c>
      <c r="E129" s="303">
        <f>G69</f>
        <v>16644</v>
      </c>
      <c r="F129" s="258">
        <f>F67</f>
        <v>1825</v>
      </c>
      <c r="G129" s="259">
        <f>F67</f>
        <v>1825</v>
      </c>
      <c r="J129" s="112"/>
      <c r="K129" s="112"/>
      <c r="L129" s="112"/>
      <c r="M129" s="112"/>
    </row>
    <row r="130" spans="2:13" ht="23.25" customHeight="1">
      <c r="B130" s="256" t="str">
        <f>B79</f>
        <v>4. Miete mit fixer Jahresmiete</v>
      </c>
      <c r="C130" s="257"/>
      <c r="D130" s="302">
        <f>F83</f>
        <v>0</v>
      </c>
      <c r="E130" s="303">
        <f>G83</f>
        <v>0</v>
      </c>
      <c r="F130" s="258">
        <f>F84</f>
        <v>0</v>
      </c>
      <c r="G130" s="259">
        <f>G84</f>
        <v>0</v>
      </c>
      <c r="J130" s="112"/>
      <c r="K130" s="112"/>
      <c r="L130" s="112"/>
      <c r="M130" s="112"/>
    </row>
    <row r="131" spans="2:13" ht="23.25" customHeight="1" hidden="1">
      <c r="B131" s="256" t="str">
        <f>B93</f>
        <v>4b. Miete mit fixer Monatsmiete mit Mietdauer unter 12 Mon.</v>
      </c>
      <c r="C131" s="257"/>
      <c r="D131" s="302">
        <f>F100</f>
        <v>0</v>
      </c>
      <c r="E131" s="303">
        <f>G100</f>
        <v>0</v>
      </c>
      <c r="F131" s="258">
        <f>F97</f>
        <v>0</v>
      </c>
      <c r="G131" s="259">
        <f>G97</f>
        <v>0</v>
      </c>
      <c r="J131" s="112"/>
      <c r="K131" s="112"/>
      <c r="L131" s="112"/>
      <c r="M131" s="112"/>
    </row>
    <row r="132" spans="2:13" ht="23.25" customHeight="1" thickBot="1">
      <c r="B132" s="260" t="str">
        <f>B122</f>
        <v>5. Nutzungsabhängige Miete </v>
      </c>
      <c r="C132" s="261"/>
      <c r="D132" s="262">
        <f>F132</f>
        <v>0</v>
      </c>
      <c r="E132" s="263">
        <f>G132</f>
        <v>0</v>
      </c>
      <c r="F132" s="262">
        <v>0</v>
      </c>
      <c r="G132" s="263">
        <v>0</v>
      </c>
      <c r="J132" s="112"/>
      <c r="K132" s="112"/>
      <c r="L132" s="112"/>
      <c r="M132" s="112"/>
    </row>
    <row r="133" ht="8.25" customHeight="1">
      <c r="F133" s="112"/>
    </row>
    <row r="134" ht="32.25" customHeight="1"/>
    <row r="135" ht="32.25" customHeight="1"/>
    <row r="136" ht="18.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sheetData>
  <sheetProtection password="DF37" sheet="1" objects="1" scenarios="1"/>
  <mergeCells count="21">
    <mergeCell ref="C4:E4"/>
    <mergeCell ref="F9:G9"/>
    <mergeCell ref="F16:G16"/>
    <mergeCell ref="B27:C28"/>
    <mergeCell ref="F34:G34"/>
    <mergeCell ref="F36:G36"/>
    <mergeCell ref="B41:C42"/>
    <mergeCell ref="F46:G46"/>
    <mergeCell ref="F47:G47"/>
    <mergeCell ref="B58:D58"/>
    <mergeCell ref="F66:G66"/>
    <mergeCell ref="F67:G67"/>
    <mergeCell ref="B124:C125"/>
    <mergeCell ref="D124:E124"/>
    <mergeCell ref="F124:G124"/>
    <mergeCell ref="F68:G68"/>
    <mergeCell ref="F80:G80"/>
    <mergeCell ref="F81:G81"/>
    <mergeCell ref="F94:G94"/>
    <mergeCell ref="F95:G95"/>
    <mergeCell ref="F96:G96"/>
  </mergeCells>
  <printOptions/>
  <pageMargins left="0.5118110236220472" right="0.5118110236220472" top="0.5118110236220472" bottom="0.5118110236220472" header="0.31496062992125984" footer="0.2362204724409449"/>
  <pageSetup fitToHeight="2" horizontalDpi="600" verticalDpi="600" orientation="portrait" paperSize="9" scale="68" r:id="rId4"/>
  <headerFooter alignWithMargins="0">
    <oddFooter>&amp;LLEL, Abt.2, V. Segger&amp;C&amp;F&amp;A&amp;R&amp;D</oddFooter>
  </headerFooter>
  <rowBreaks count="1" manualBreakCount="1">
    <brk id="63" max="255" man="1"/>
  </rowBreaks>
  <drawing r:id="rId3"/>
  <legacyDrawing r:id="rId2"/>
</worksheet>
</file>

<file path=xl/worksheets/sheet4.xml><?xml version="1.0" encoding="utf-8"?>
<worksheet xmlns="http://schemas.openxmlformats.org/spreadsheetml/2006/main" xmlns:r="http://schemas.openxmlformats.org/officeDocument/2006/relationships">
  <dimension ref="B2:E11"/>
  <sheetViews>
    <sheetView showGridLines="0" zoomScalePageLayoutView="0" workbookViewId="0" topLeftCell="A1">
      <selection activeCell="D15" sqref="D15"/>
    </sheetView>
  </sheetViews>
  <sheetFormatPr defaultColWidth="11.421875" defaultRowHeight="12.75"/>
  <cols>
    <col min="1" max="1" width="2.140625" style="308" customWidth="1"/>
    <col min="2" max="2" width="22.7109375" style="308" customWidth="1"/>
    <col min="3" max="5" width="18.28125" style="309" customWidth="1"/>
    <col min="6" max="16384" width="11.421875" style="308" customWidth="1"/>
  </cols>
  <sheetData>
    <row r="2" ht="21" customHeight="1">
      <c r="B2" s="43" t="s">
        <v>184</v>
      </c>
    </row>
    <row r="3" ht="13.5" customHeight="1" thickBot="1"/>
    <row r="4" spans="2:5" ht="54.75" customHeight="1" thickBot="1">
      <c r="B4" s="312"/>
      <c r="C4" s="313" t="s">
        <v>190</v>
      </c>
      <c r="D4" s="314" t="s">
        <v>192</v>
      </c>
      <c r="E4" s="315" t="s">
        <v>191</v>
      </c>
    </row>
    <row r="5" spans="2:5" ht="30" customHeight="1">
      <c r="B5" s="316" t="s">
        <v>185</v>
      </c>
      <c r="C5" s="317" t="s">
        <v>193</v>
      </c>
      <c r="D5" s="318"/>
      <c r="E5" s="319"/>
    </row>
    <row r="6" spans="2:5" ht="30" customHeight="1">
      <c r="B6" s="320" t="s">
        <v>186</v>
      </c>
      <c r="C6" s="321" t="s">
        <v>193</v>
      </c>
      <c r="D6" s="322"/>
      <c r="E6" s="323"/>
    </row>
    <row r="7" spans="2:5" ht="30" customHeight="1">
      <c r="B7" s="320" t="s">
        <v>187</v>
      </c>
      <c r="C7" s="321" t="s">
        <v>193</v>
      </c>
      <c r="D7" s="324" t="s">
        <v>193</v>
      </c>
      <c r="E7" s="323"/>
    </row>
    <row r="8" spans="2:5" ht="30" customHeight="1">
      <c r="B8" s="320" t="s">
        <v>188</v>
      </c>
      <c r="C8" s="321" t="s">
        <v>193</v>
      </c>
      <c r="D8" s="324" t="s">
        <v>193</v>
      </c>
      <c r="E8" s="323"/>
    </row>
    <row r="9" spans="2:5" ht="30" customHeight="1">
      <c r="B9" s="320" t="s">
        <v>189</v>
      </c>
      <c r="C9" s="325"/>
      <c r="D9" s="324" t="s">
        <v>193</v>
      </c>
      <c r="E9" s="323"/>
    </row>
    <row r="10" spans="2:5" ht="30" customHeight="1">
      <c r="B10" s="320" t="s">
        <v>194</v>
      </c>
      <c r="C10" s="325"/>
      <c r="D10" s="322"/>
      <c r="E10" s="326" t="s">
        <v>193</v>
      </c>
    </row>
    <row r="11" spans="2:5" ht="30" customHeight="1" thickBot="1">
      <c r="B11" s="327" t="s">
        <v>195</v>
      </c>
      <c r="C11" s="328" t="s">
        <v>193</v>
      </c>
      <c r="D11" s="329" t="s">
        <v>193</v>
      </c>
      <c r="E11" s="330" t="s">
        <v>193</v>
      </c>
    </row>
  </sheetData>
  <sheetProtection password="DF37" sheet="1"/>
  <printOptions/>
  <pageMargins left="0.787401575" right="0.787401575"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2:D25"/>
  <sheetViews>
    <sheetView showGridLines="0" zoomScale="75" zoomScaleNormal="75" zoomScalePageLayoutView="0" workbookViewId="0" topLeftCell="A3">
      <selection activeCell="G10" sqref="G10"/>
    </sheetView>
  </sheetViews>
  <sheetFormatPr defaultColWidth="11.28125" defaultRowHeight="12.75"/>
  <cols>
    <col min="1" max="1" width="2.7109375" style="1" customWidth="1"/>
    <col min="2" max="2" width="21.28125" style="43" customWidth="1"/>
    <col min="3" max="3" width="48.7109375" style="1" customWidth="1"/>
    <col min="4" max="4" width="48.57421875" style="1" customWidth="1"/>
    <col min="5" max="16384" width="11.28125" style="1" customWidth="1"/>
  </cols>
  <sheetData>
    <row r="1" ht="6.75" customHeight="1"/>
    <row r="2" ht="23.25" customHeight="1">
      <c r="B2" s="46" t="s">
        <v>10</v>
      </c>
    </row>
    <row r="3" ht="9" customHeight="1" thickBot="1"/>
    <row r="4" spans="2:4" ht="27.75" customHeight="1" thickBot="1">
      <c r="B4" s="103" t="s">
        <v>130</v>
      </c>
      <c r="C4" s="279" t="s">
        <v>0</v>
      </c>
      <c r="D4" s="280" t="s">
        <v>1</v>
      </c>
    </row>
    <row r="5" spans="2:4" ht="42.75" customHeight="1">
      <c r="B5" s="245" t="s">
        <v>14</v>
      </c>
      <c r="C5" s="251" t="s">
        <v>98</v>
      </c>
      <c r="D5" s="5" t="s">
        <v>99</v>
      </c>
    </row>
    <row r="6" spans="2:4" ht="37.5" customHeight="1">
      <c r="B6" s="244"/>
      <c r="C6" s="250" t="s">
        <v>92</v>
      </c>
      <c r="D6" s="242" t="s">
        <v>183</v>
      </c>
    </row>
    <row r="7" spans="2:4" ht="29.25" customHeight="1" thickBot="1">
      <c r="B7" s="247"/>
      <c r="C7" s="248" t="s">
        <v>25</v>
      </c>
      <c r="D7" s="249" t="s">
        <v>3</v>
      </c>
    </row>
    <row r="8" spans="2:4" ht="45" customHeight="1">
      <c r="B8" s="387" t="s">
        <v>13</v>
      </c>
      <c r="C8" s="251" t="s">
        <v>98</v>
      </c>
      <c r="D8" s="11" t="s">
        <v>23</v>
      </c>
    </row>
    <row r="9" spans="2:4" ht="27" customHeight="1">
      <c r="B9" s="387"/>
      <c r="C9" s="6" t="s">
        <v>25</v>
      </c>
      <c r="D9" s="4" t="s">
        <v>100</v>
      </c>
    </row>
    <row r="10" spans="2:4" ht="27" customHeight="1">
      <c r="B10" s="246"/>
      <c r="C10" s="390" t="s">
        <v>97</v>
      </c>
      <c r="D10" s="4" t="s">
        <v>101</v>
      </c>
    </row>
    <row r="11" spans="2:4" ht="36.75" customHeight="1" thickBot="1">
      <c r="B11" s="104"/>
      <c r="C11" s="391"/>
      <c r="D11" s="306" t="s">
        <v>3</v>
      </c>
    </row>
    <row r="12" spans="2:4" ht="42" customHeight="1">
      <c r="B12" s="307" t="s">
        <v>2</v>
      </c>
      <c r="C12" s="251" t="s">
        <v>98</v>
      </c>
      <c r="D12" s="392" t="s">
        <v>180</v>
      </c>
    </row>
    <row r="13" spans="2:4" ht="60" customHeight="1">
      <c r="B13" s="388" t="s">
        <v>91</v>
      </c>
      <c r="C13" s="304" t="s">
        <v>147</v>
      </c>
      <c r="D13" s="393"/>
    </row>
    <row r="14" spans="2:4" ht="39.75" customHeight="1">
      <c r="B14" s="388"/>
      <c r="C14" s="304" t="s">
        <v>93</v>
      </c>
      <c r="D14" s="4" t="s">
        <v>179</v>
      </c>
    </row>
    <row r="15" spans="2:4" ht="59.25" customHeight="1" thickBot="1">
      <c r="B15" s="389"/>
      <c r="C15" s="248" t="s">
        <v>181</v>
      </c>
      <c r="D15" s="305"/>
    </row>
    <row r="16" spans="2:4" ht="42" customHeight="1">
      <c r="B16" s="104" t="s">
        <v>84</v>
      </c>
      <c r="C16" s="10" t="s">
        <v>93</v>
      </c>
      <c r="D16" s="394" t="s">
        <v>196</v>
      </c>
    </row>
    <row r="17" spans="2:4" ht="42" customHeight="1">
      <c r="B17" s="104"/>
      <c r="C17" s="10" t="s">
        <v>86</v>
      </c>
      <c r="D17" s="395"/>
    </row>
    <row r="18" spans="2:4" ht="42.75" customHeight="1">
      <c r="B18" s="241" t="s">
        <v>85</v>
      </c>
      <c r="C18" s="6" t="s">
        <v>129</v>
      </c>
      <c r="D18" s="9"/>
    </row>
    <row r="19" spans="2:4" ht="43.5" customHeight="1" thickBot="1">
      <c r="B19" s="105"/>
      <c r="C19" s="7" t="s">
        <v>12</v>
      </c>
      <c r="D19" s="8"/>
    </row>
    <row r="20" spans="2:4" ht="45.75" customHeight="1">
      <c r="B20" s="104" t="s">
        <v>87</v>
      </c>
      <c r="C20" s="6" t="s">
        <v>182</v>
      </c>
      <c r="D20" s="5" t="s">
        <v>90</v>
      </c>
    </row>
    <row r="21" spans="2:4" ht="41.25" customHeight="1">
      <c r="B21" s="241" t="s">
        <v>88</v>
      </c>
      <c r="C21" s="16" t="s">
        <v>89</v>
      </c>
      <c r="D21" s="11" t="s">
        <v>197</v>
      </c>
    </row>
    <row r="22" spans="2:4" ht="63.75" customHeight="1" thickBot="1">
      <c r="B22" s="243"/>
      <c r="C22" s="7" t="s">
        <v>94</v>
      </c>
      <c r="D22" s="8"/>
    </row>
    <row r="23" spans="2:4" ht="18">
      <c r="B23" s="106"/>
      <c r="D23" s="2"/>
    </row>
    <row r="24" spans="2:4" ht="18">
      <c r="B24" s="106"/>
      <c r="C24" s="2"/>
      <c r="D24" s="2"/>
    </row>
    <row r="25" spans="2:4" ht="18">
      <c r="B25" s="106"/>
      <c r="C25" s="2"/>
      <c r="D25" s="2"/>
    </row>
  </sheetData>
  <sheetProtection password="DF37" sheet="1"/>
  <mergeCells count="5">
    <mergeCell ref="B8:B9"/>
    <mergeCell ref="B13:B15"/>
    <mergeCell ref="C10:C11"/>
    <mergeCell ref="D12:D13"/>
    <mergeCell ref="D16:D17"/>
  </mergeCells>
  <printOptions/>
  <pageMargins left="0.5" right="0.48" top="0.73" bottom="0.984251969" header="0.4921259845" footer="0.4921259845"/>
  <pageSetup blackAndWhite="1" fitToHeight="1" fitToWidth="1" horizontalDpi="1200" verticalDpi="1200" orientation="portrait" paperSize="9" scale="78" r:id="rId1"/>
  <headerFooter alignWithMargins="0">
    <oddFooter>&amp;LLEL, Abt.2, V. Segger&amp;C&amp;F&amp;A&amp;R&amp;D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LEL Schwäbisch Gmünd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Schlepperfinanzierung</dc:title>
  <dc:subject>Den Schlepper kaufen, leasen oder mieten?</dc:subject>
  <dc:creator>SeggerV</dc:creator>
  <cp:keywords>Darlehensfinanzierung Schlepper, Schlepperleasing, Schleppermiete</cp:keywords>
  <dc:description/>
  <cp:lastModifiedBy>Segger, Volker (LEL)</cp:lastModifiedBy>
  <cp:lastPrinted>2014-11-07T15:44:26Z</cp:lastPrinted>
  <dcterms:created xsi:type="dcterms:W3CDTF">2007-03-06T12:29:42Z</dcterms:created>
  <dcterms:modified xsi:type="dcterms:W3CDTF">2016-06-20T13:29:26Z</dcterms:modified>
  <cp:category>Schlepper, Finanzierung</cp:category>
  <cp:version/>
  <cp:contentType/>
  <cp:contentStatus/>
</cp:coreProperties>
</file>